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rnetcouncil-my.sharepoint.com/personal/adam_mcphail_barnet_gov_uk/Documents/HDriveOld/Pensions/"/>
    </mc:Choice>
  </mc:AlternateContent>
  <xr:revisionPtr revIDLastSave="0" documentId="8_{92FCCE3D-1382-49B4-A974-652FD4D8A69F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Introduction" sheetId="10" r:id="rId1"/>
    <sheet name="IFM" sheetId="1" r:id="rId2"/>
    <sheet name="Clareant Alcentra EDL" sheetId="2" r:id="rId3"/>
    <sheet name="IIFIG Insight" sheetId="5" r:id="rId4"/>
    <sheet name="Adam Street" sheetId="4" r:id="rId5"/>
    <sheet name="Adams Street Secondaries" sheetId="11" r:id="rId6"/>
    <sheet name="CBRE" sheetId="6" r:id="rId7"/>
    <sheet name="Aberdeen Standard" sheetId="7" r:id="rId8"/>
    <sheet name="LCIV Private Debt" sheetId="8" r:id="rId9"/>
    <sheet name="LCIV Renewables Infrastructure" sheetId="9" r:id="rId10"/>
    <sheet name="Fiera Real Estate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2" l="1"/>
  <c r="M5" i="12" s="1"/>
  <c r="E5" i="12"/>
  <c r="K6" i="9"/>
  <c r="M6" i="9" s="1"/>
  <c r="E6" i="9"/>
  <c r="K6" i="8"/>
  <c r="M6" i="8" s="1"/>
  <c r="E6" i="8"/>
  <c r="M6" i="7"/>
  <c r="K6" i="7"/>
  <c r="E6" i="7"/>
  <c r="M7" i="6"/>
  <c r="E7" i="6"/>
  <c r="J7" i="11"/>
  <c r="L7" i="11" s="1"/>
  <c r="D7" i="11"/>
  <c r="K6" i="4"/>
  <c r="M6" i="4" s="1"/>
  <c r="E6" i="4"/>
  <c r="M2" i="5"/>
  <c r="E2" i="5"/>
  <c r="K6" i="2"/>
  <c r="M6" i="2" s="1"/>
  <c r="E6" i="2"/>
  <c r="M8" i="1"/>
  <c r="K8" i="1"/>
  <c r="E8" i="1"/>
  <c r="K7" i="12"/>
  <c r="M7" i="12" s="1"/>
  <c r="E7" i="12"/>
  <c r="K8" i="8"/>
  <c r="M8" i="8" s="1"/>
  <c r="E8" i="8"/>
  <c r="K8" i="7"/>
  <c r="M8" i="7" s="1"/>
  <c r="E8" i="7"/>
  <c r="J9" i="11"/>
  <c r="L9" i="11" s="1"/>
  <c r="D9" i="11"/>
  <c r="E9" i="6"/>
  <c r="M9" i="6" s="1"/>
  <c r="K8" i="4"/>
  <c r="M8" i="4" s="1"/>
  <c r="E8" i="4"/>
  <c r="E4" i="5"/>
  <c r="M4" i="5" s="1"/>
  <c r="K8" i="9"/>
  <c r="E8" i="9"/>
  <c r="K8" i="2"/>
  <c r="M8" i="2" s="1"/>
  <c r="E8" i="2"/>
  <c r="K10" i="1"/>
  <c r="E10" i="1"/>
  <c r="M10" i="1" s="1"/>
  <c r="M8" i="9" l="1"/>
  <c r="K9" i="12"/>
  <c r="M9" i="12" s="1"/>
  <c r="K11" i="12"/>
  <c r="M11" i="12" s="1"/>
  <c r="E9" i="12"/>
  <c r="E11" i="12"/>
  <c r="K10" i="9"/>
  <c r="K12" i="9"/>
  <c r="E10" i="9"/>
  <c r="E12" i="9"/>
  <c r="M12" i="9" l="1"/>
  <c r="M10" i="9"/>
  <c r="K10" i="8" l="1"/>
  <c r="K12" i="8"/>
  <c r="E10" i="8"/>
  <c r="E12" i="8"/>
  <c r="K10" i="7"/>
  <c r="K12" i="7"/>
  <c r="M12" i="7" s="1"/>
  <c r="E10" i="7"/>
  <c r="E12" i="7"/>
  <c r="E11" i="6"/>
  <c r="M11" i="6" s="1"/>
  <c r="E13" i="6"/>
  <c r="M13" i="6" s="1"/>
  <c r="J11" i="11"/>
  <c r="L11" i="11" s="1"/>
  <c r="J13" i="11"/>
  <c r="L13" i="11" s="1"/>
  <c r="D11" i="11"/>
  <c r="D13" i="11"/>
  <c r="K12" i="4"/>
  <c r="K10" i="4"/>
  <c r="E12" i="4"/>
  <c r="E10" i="4"/>
  <c r="K12" i="1"/>
  <c r="K14" i="1"/>
  <c r="E6" i="5"/>
  <c r="M6" i="5" s="1"/>
  <c r="E8" i="5"/>
  <c r="M8" i="5" s="1"/>
  <c r="K10" i="2"/>
  <c r="M10" i="2" s="1"/>
  <c r="K12" i="2"/>
  <c r="E10" i="2"/>
  <c r="E12" i="2"/>
  <c r="M14" i="1"/>
  <c r="E12" i="1"/>
  <c r="M12" i="1" s="1"/>
  <c r="M10" i="4" l="1"/>
  <c r="M12" i="2"/>
  <c r="M12" i="4"/>
  <c r="M12" i="8"/>
  <c r="M10" i="8"/>
  <c r="M10" i="7"/>
  <c r="G19" i="12" l="1"/>
  <c r="K19" i="12" s="1"/>
  <c r="M19" i="12" s="1"/>
  <c r="K17" i="12"/>
  <c r="E17" i="12"/>
  <c r="K15" i="12"/>
  <c r="E15" i="12"/>
  <c r="K13" i="12"/>
  <c r="E13" i="12"/>
  <c r="G14" i="8"/>
  <c r="K14" i="8" s="1"/>
  <c r="G16" i="8"/>
  <c r="K16" i="8" s="1"/>
  <c r="G18" i="8"/>
  <c r="K18" i="8" s="1"/>
  <c r="G20" i="8"/>
  <c r="K20" i="8" s="1"/>
  <c r="M20" i="8" s="1"/>
  <c r="G20" i="9"/>
  <c r="K20" i="9" s="1"/>
  <c r="M20" i="9" s="1"/>
  <c r="G18" i="9"/>
  <c r="K18" i="9" s="1"/>
  <c r="G16" i="9"/>
  <c r="K16" i="9" s="1"/>
  <c r="G14" i="9"/>
  <c r="K14" i="9" s="1"/>
  <c r="E14" i="9"/>
  <c r="E16" i="9"/>
  <c r="E18" i="9"/>
  <c r="E20" i="9"/>
  <c r="E14" i="8"/>
  <c r="E16" i="8"/>
  <c r="E18" i="8"/>
  <c r="E20" i="8"/>
  <c r="K14" i="7"/>
  <c r="K16" i="7"/>
  <c r="K18" i="7"/>
  <c r="K20" i="7"/>
  <c r="K22" i="7"/>
  <c r="E14" i="7"/>
  <c r="E16" i="7"/>
  <c r="E18" i="7"/>
  <c r="E20" i="7"/>
  <c r="E15" i="6"/>
  <c r="E17" i="6"/>
  <c r="E19" i="6"/>
  <c r="K15" i="6"/>
  <c r="K17" i="6"/>
  <c r="K19" i="6"/>
  <c r="K21" i="6"/>
  <c r="K23" i="6"/>
  <c r="E21" i="6"/>
  <c r="F19" i="11"/>
  <c r="J19" i="11" s="1"/>
  <c r="J15" i="11"/>
  <c r="J17" i="11"/>
  <c r="J21" i="11"/>
  <c r="D21" i="11"/>
  <c r="D15" i="11"/>
  <c r="D17" i="11"/>
  <c r="D19" i="11"/>
  <c r="D23" i="11"/>
  <c r="L23" i="11" s="1"/>
  <c r="M21" i="6" l="1"/>
  <c r="M16" i="7"/>
  <c r="M20" i="7"/>
  <c r="M18" i="7"/>
  <c r="L15" i="11"/>
  <c r="L21" i="11"/>
  <c r="L17" i="11"/>
  <c r="L19" i="11"/>
  <c r="M14" i="9"/>
  <c r="M13" i="12"/>
  <c r="M17" i="12"/>
  <c r="M15" i="12"/>
  <c r="M16" i="9"/>
  <c r="M18" i="9"/>
  <c r="M18" i="8"/>
  <c r="M16" i="8"/>
  <c r="M14" i="8"/>
  <c r="M14" i="7"/>
  <c r="M15" i="6"/>
  <c r="M17" i="6"/>
  <c r="M19" i="6"/>
  <c r="K14" i="4" l="1"/>
  <c r="K16" i="4"/>
  <c r="K18" i="4"/>
  <c r="K20" i="4"/>
  <c r="K22" i="4"/>
  <c r="K24" i="4"/>
  <c r="E14" i="4" l="1"/>
  <c r="M14" i="4" s="1"/>
  <c r="E16" i="4"/>
  <c r="M16" i="4" s="1"/>
  <c r="E18" i="4"/>
  <c r="M18" i="4" s="1"/>
  <c r="E20" i="4"/>
  <c r="M20" i="4" s="1"/>
  <c r="E22" i="4"/>
  <c r="M22" i="4" s="1"/>
  <c r="K16" i="5"/>
  <c r="E10" i="5"/>
  <c r="M10" i="5" s="1"/>
  <c r="E12" i="5"/>
  <c r="M12" i="5" s="1"/>
  <c r="E14" i="5"/>
  <c r="M14" i="5" s="1"/>
  <c r="E16" i="5"/>
  <c r="M22" i="5"/>
  <c r="M20" i="5"/>
  <c r="K14" i="2"/>
  <c r="K16" i="2"/>
  <c r="K18" i="2"/>
  <c r="K20" i="2"/>
  <c r="E18" i="2"/>
  <c r="E14" i="2"/>
  <c r="E16" i="2"/>
  <c r="E20" i="2"/>
  <c r="K16" i="1"/>
  <c r="K18" i="1"/>
  <c r="K20" i="1"/>
  <c r="K22" i="1"/>
  <c r="M16" i="5" l="1"/>
  <c r="M18" i="2"/>
  <c r="M16" i="2"/>
  <c r="M20" i="2"/>
  <c r="M14" i="2"/>
  <c r="E16" i="1" l="1"/>
  <c r="M16" i="1" s="1"/>
  <c r="E18" i="1"/>
  <c r="M18" i="1" s="1"/>
  <c r="E20" i="1"/>
  <c r="M20" i="1" s="1"/>
  <c r="E22" i="1"/>
  <c r="M22" i="1" s="1"/>
  <c r="G22" i="9"/>
  <c r="K22" i="9" s="1"/>
  <c r="G22" i="8"/>
  <c r="K22" i="8" s="1"/>
  <c r="E22" i="9"/>
  <c r="E22" i="8"/>
  <c r="E22" i="7"/>
  <c r="M22" i="7" s="1"/>
  <c r="E23" i="6"/>
  <c r="M23" i="6" s="1"/>
  <c r="E18" i="5"/>
  <c r="M18" i="5" s="1"/>
  <c r="Q71" i="2"/>
  <c r="G71" i="2"/>
  <c r="K22" i="2"/>
  <c r="E22" i="2"/>
  <c r="E24" i="1"/>
  <c r="M24" i="1"/>
  <c r="K24" i="1"/>
  <c r="G24" i="8"/>
  <c r="K24" i="8" s="1"/>
  <c r="G24" i="9"/>
  <c r="K24" i="9" s="1"/>
  <c r="E24" i="9"/>
  <c r="E24" i="8"/>
  <c r="E24" i="7"/>
  <c r="M24" i="7" s="1"/>
  <c r="E25" i="6"/>
  <c r="M25" i="6" s="1"/>
  <c r="E20" i="5"/>
  <c r="I24" i="2"/>
  <c r="K24" i="2" s="1"/>
  <c r="E24" i="2"/>
  <c r="I58" i="1"/>
  <c r="K36" i="1"/>
  <c r="K34" i="1"/>
  <c r="K32" i="1"/>
  <c r="K30" i="1"/>
  <c r="K28" i="1"/>
  <c r="K26" i="1"/>
  <c r="G42" i="1"/>
  <c r="G58" i="1" s="1"/>
  <c r="E26" i="1"/>
  <c r="M26" i="1" s="1"/>
  <c r="G42" i="4"/>
  <c r="E24" i="4"/>
  <c r="M24" i="4" s="1"/>
  <c r="J25" i="11"/>
  <c r="D25" i="11"/>
  <c r="G26" i="8"/>
  <c r="K26" i="8" s="1"/>
  <c r="J27" i="11"/>
  <c r="K26" i="2"/>
  <c r="K26" i="4"/>
  <c r="K26" i="9"/>
  <c r="M26" i="9" s="1"/>
  <c r="M24" i="2" l="1"/>
  <c r="M22" i="8"/>
  <c r="M24" i="9"/>
  <c r="L25" i="11"/>
  <c r="M22" i="2"/>
  <c r="I71" i="2"/>
  <c r="M22" i="9"/>
  <c r="M24" i="8"/>
  <c r="J29" i="11"/>
  <c r="D29" i="11"/>
  <c r="D27" i="11"/>
  <c r="L27" i="11" s="1"/>
  <c r="E26" i="9"/>
  <c r="E26" i="8"/>
  <c r="M26" i="8" s="1"/>
  <c r="E26" i="7"/>
  <c r="M26" i="7" s="1"/>
  <c r="E27" i="6"/>
  <c r="M27" i="6" s="1"/>
  <c r="E26" i="4"/>
  <c r="M26" i="4" s="1"/>
  <c r="E26" i="2"/>
  <c r="M26" i="2" s="1"/>
  <c r="E28" i="1"/>
  <c r="M28" i="1" s="1"/>
  <c r="E22" i="5"/>
  <c r="K28" i="9"/>
  <c r="E28" i="9"/>
  <c r="K28" i="4"/>
  <c r="E28" i="4"/>
  <c r="G28" i="8"/>
  <c r="K28" i="8" s="1"/>
  <c r="E28" i="8"/>
  <c r="E28" i="7"/>
  <c r="M28" i="7" s="1"/>
  <c r="K29" i="6"/>
  <c r="E29" i="6"/>
  <c r="E24" i="5"/>
  <c r="M24" i="5" s="1"/>
  <c r="K28" i="2"/>
  <c r="E28" i="2"/>
  <c r="E30" i="1"/>
  <c r="M30" i="1" s="1"/>
  <c r="K30" i="4"/>
  <c r="E30" i="4"/>
  <c r="K30" i="2"/>
  <c r="E30" i="2"/>
  <c r="M28" i="9" l="1"/>
  <c r="M29" i="6"/>
  <c r="M28" i="2"/>
  <c r="L29" i="11"/>
  <c r="M30" i="4"/>
  <c r="M28" i="4"/>
  <c r="M30" i="2"/>
  <c r="M28" i="8"/>
  <c r="K31" i="6"/>
  <c r="E31" i="6"/>
  <c r="E30" i="7"/>
  <c r="M30" i="7" s="1"/>
  <c r="M31" i="6" l="1"/>
  <c r="K33" i="6"/>
  <c r="E33" i="6"/>
  <c r="K32" i="4"/>
  <c r="E32" i="4"/>
  <c r="E26" i="5"/>
  <c r="M26" i="5" s="1"/>
  <c r="K32" i="2"/>
  <c r="E32" i="2"/>
  <c r="E32" i="1"/>
  <c r="M32" i="1" s="1"/>
  <c r="M33" i="6" l="1"/>
  <c r="M32" i="2"/>
  <c r="M32" i="4"/>
  <c r="E32" i="7"/>
  <c r="M32" i="7" s="1"/>
  <c r="K34" i="7" l="1"/>
  <c r="E34" i="7"/>
  <c r="K35" i="6"/>
  <c r="E35" i="6"/>
  <c r="K34" i="4"/>
  <c r="E34" i="4"/>
  <c r="E28" i="5"/>
  <c r="M28" i="5" s="1"/>
  <c r="E30" i="5"/>
  <c r="M30" i="5" s="1"/>
  <c r="K34" i="2"/>
  <c r="E34" i="2"/>
  <c r="E34" i="1"/>
  <c r="M34" i="1" s="1"/>
  <c r="E36" i="1"/>
  <c r="M36" i="1" s="1"/>
  <c r="M35" i="6" l="1"/>
  <c r="M34" i="4"/>
  <c r="M34" i="7"/>
  <c r="M34" i="2"/>
  <c r="E44" i="1" l="1"/>
  <c r="K48" i="1"/>
  <c r="K46" i="1"/>
  <c r="K50" i="1"/>
  <c r="K52" i="1"/>
  <c r="K54" i="1"/>
  <c r="E48" i="1" l="1"/>
  <c r="M48" i="1" s="1"/>
  <c r="E46" i="1"/>
  <c r="M46" i="1" s="1"/>
  <c r="E50" i="1"/>
  <c r="M50" i="1" s="1"/>
  <c r="E52" i="1"/>
  <c r="M52" i="1" s="1"/>
  <c r="E54" i="1"/>
  <c r="M54" i="1" s="1"/>
  <c r="E38" i="1"/>
  <c r="E40" i="1"/>
  <c r="O44" i="1"/>
  <c r="E42" i="1" s="1"/>
  <c r="K56" i="1"/>
  <c r="M56" i="1" s="1"/>
  <c r="K38" i="2"/>
  <c r="K36" i="2"/>
  <c r="K40" i="2"/>
  <c r="E36" i="2"/>
  <c r="E38" i="2"/>
  <c r="E40" i="2"/>
  <c r="E36" i="7"/>
  <c r="E38" i="7"/>
  <c r="E40" i="7"/>
  <c r="E42" i="7"/>
  <c r="K36" i="7"/>
  <c r="K38" i="7"/>
  <c r="M38" i="7" s="1"/>
  <c r="K40" i="7"/>
  <c r="M40" i="7" s="1"/>
  <c r="K42" i="7"/>
  <c r="M44" i="7"/>
  <c r="K44" i="7"/>
  <c r="K41" i="6"/>
  <c r="E41" i="6"/>
  <c r="K37" i="6"/>
  <c r="E37" i="6"/>
  <c r="K39" i="6"/>
  <c r="E39" i="6"/>
  <c r="E36" i="4"/>
  <c r="E38" i="4"/>
  <c r="M38" i="4" s="1"/>
  <c r="K36" i="4"/>
  <c r="K38" i="4"/>
  <c r="K40" i="4"/>
  <c r="M40" i="4" s="1"/>
  <c r="E32" i="5"/>
  <c r="M32" i="5" s="1"/>
  <c r="E34" i="5"/>
  <c r="M34" i="5" s="1"/>
  <c r="E36" i="5"/>
  <c r="M36" i="5" s="1"/>
  <c r="K38" i="1"/>
  <c r="K40" i="1"/>
  <c r="K42" i="1"/>
  <c r="M40" i="2" l="1"/>
  <c r="M42" i="7"/>
  <c r="M39" i="6"/>
  <c r="M41" i="6"/>
  <c r="M37" i="6"/>
  <c r="M36" i="4"/>
  <c r="M36" i="2"/>
  <c r="M38" i="2"/>
  <c r="M38" i="1"/>
  <c r="M40" i="1"/>
  <c r="M42" i="1"/>
  <c r="M36" i="7"/>
  <c r="E71" i="2"/>
  <c r="K43" i="6" l="1"/>
  <c r="G62" i="5"/>
  <c r="E62" i="5"/>
  <c r="K56" i="5"/>
  <c r="M56" i="5" s="1"/>
  <c r="E54" i="5"/>
  <c r="M54" i="5" s="1"/>
  <c r="E40" i="5"/>
  <c r="M40" i="5" s="1"/>
  <c r="E38" i="5"/>
  <c r="M38" i="5" s="1"/>
  <c r="K42" i="2"/>
  <c r="E42" i="2"/>
  <c r="K44" i="1"/>
  <c r="M44" i="1" s="1"/>
  <c r="M58" i="1" s="1"/>
  <c r="M42" i="2" l="1"/>
  <c r="M43" i="6"/>
  <c r="M62" i="5"/>
  <c r="K62" i="5"/>
  <c r="O62" i="5" l="1"/>
  <c r="M56" i="2"/>
  <c r="M54" i="2"/>
  <c r="M52" i="2"/>
  <c r="M50" i="2"/>
  <c r="L71" i="2"/>
  <c r="J71" i="2"/>
  <c r="K44" i="2"/>
  <c r="E44" i="2"/>
  <c r="E46" i="2"/>
  <c r="M46" i="2" s="1"/>
  <c r="E48" i="2"/>
  <c r="M48" i="2" s="1"/>
  <c r="K68" i="2"/>
  <c r="K66" i="2"/>
  <c r="M66" i="2" s="1"/>
  <c r="K64" i="2"/>
  <c r="M64" i="2" s="1"/>
  <c r="K62" i="2"/>
  <c r="M62" i="2" s="1"/>
  <c r="E58" i="2"/>
  <c r="O58" i="2" s="1"/>
  <c r="M58" i="2" s="1"/>
  <c r="K60" i="2"/>
  <c r="M60" i="2" s="1"/>
  <c r="M44" i="2" l="1"/>
  <c r="M68" i="2"/>
  <c r="M71" i="2" s="1"/>
  <c r="K71" i="2"/>
  <c r="K72" i="2" s="1"/>
  <c r="O71" i="2" l="1"/>
</calcChain>
</file>

<file path=xl/sharedStrings.xml><?xml version="1.0" encoding="utf-8"?>
<sst xmlns="http://schemas.openxmlformats.org/spreadsheetml/2006/main" count="137" uniqueCount="43">
  <si>
    <t>MV</t>
  </si>
  <si>
    <t>Purchases</t>
  </si>
  <si>
    <t>sales</t>
  </si>
  <si>
    <t>net</t>
  </si>
  <si>
    <t>change</t>
  </si>
  <si>
    <t>Income</t>
  </si>
  <si>
    <t>IFM Global Infrastructure (UK) B, L.P. Class C</t>
  </si>
  <si>
    <t>Alcentra European Direct Lending Fund II</t>
  </si>
  <si>
    <t>IIFIG SECURED FINANCE FUND</t>
  </si>
  <si>
    <t>CLASS B GBP (ACC)</t>
  </si>
  <si>
    <t>ISFFG IBGA</t>
  </si>
  <si>
    <t>Opening MV</t>
  </si>
  <si>
    <t>Closing MV</t>
  </si>
  <si>
    <t>2019 Global Fund</t>
  </si>
  <si>
    <t>Committed $67,500,000</t>
  </si>
  <si>
    <t>$16m</t>
  </si>
  <si>
    <t>Distributed Income</t>
  </si>
  <si>
    <t>CBRE Global Alpha Property Fund</t>
  </si>
  <si>
    <t>Aberdeen Standard Long Lease Property Fund</t>
  </si>
  <si>
    <t xml:space="preserve">Adams Street </t>
  </si>
  <si>
    <t xml:space="preserve">Commitment </t>
  </si>
  <si>
    <t>US$ 32 million</t>
  </si>
  <si>
    <t>Commitment</t>
  </si>
  <si>
    <t>£35 million</t>
  </si>
  <si>
    <t>Committed: $71.418m</t>
  </si>
  <si>
    <t>£</t>
  </si>
  <si>
    <t>$</t>
  </si>
  <si>
    <t>=</t>
  </si>
  <si>
    <t>LCIV Private Debt</t>
  </si>
  <si>
    <t>£60 million</t>
  </si>
  <si>
    <t>LCIV Renewables Infrastructure Fund</t>
  </si>
  <si>
    <t>£40 million</t>
  </si>
  <si>
    <t>London Borough of Barnet Pension Fund</t>
  </si>
  <si>
    <t>Movement in Alternative and Private Funds</t>
  </si>
  <si>
    <t>$55 million</t>
  </si>
  <si>
    <t>Valued at cost to date.</t>
  </si>
  <si>
    <t>Adams Street Global Secondary Fund 7</t>
  </si>
  <si>
    <t>71.882 million</t>
  </si>
  <si>
    <t>As at 31 December 2021</t>
  </si>
  <si>
    <t>As at 31 March 2022</t>
  </si>
  <si>
    <t>As at 31March 2022</t>
  </si>
  <si>
    <t>Fiera Real Estate Fund</t>
  </si>
  <si>
    <t>Committed £30million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</si>
</sst>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/>
  </cellStyleXfs>
  <cellXfs count="33">
    <xf numFmtId="0" fontId="0" fillId="0" borderId="0" xfId="0"/>
    <xf numFmtId="0" fontId="1" fillId="0" borderId="0" xfId="0" applyFont="1"/>
    <xf numFmtId="17" fontId="0" fillId="0" borderId="0" xfId="0" applyNumberFormat="1"/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15" fontId="0" fillId="0" borderId="0" xfId="0" applyNumberFormat="1"/>
    <xf numFmtId="2" fontId="0" fillId="0" borderId="0" xfId="0" applyNumberForma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7" fontId="3" fillId="0" borderId="0" xfId="0" applyNumberFormat="1" applyFont="1"/>
    <xf numFmtId="3" fontId="3" fillId="0" borderId="0" xfId="0" applyNumberFormat="1" applyFont="1"/>
    <xf numFmtId="0" fontId="3" fillId="2" borderId="0" xfId="0" applyFont="1" applyFill="1"/>
    <xf numFmtId="0" fontId="2" fillId="2" borderId="0" xfId="0" applyFont="1" applyFill="1"/>
    <xf numFmtId="15" fontId="1" fillId="0" borderId="0" xfId="0" applyNumberFormat="1" applyFont="1"/>
    <xf numFmtId="17" fontId="1" fillId="0" borderId="0" xfId="0" applyNumberFormat="1" applyFont="1"/>
    <xf numFmtId="0" fontId="5" fillId="0" borderId="0" xfId="0" applyFont="1"/>
    <xf numFmtId="3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/>
    <xf numFmtId="0" fontId="7" fillId="3" borderId="0" xfId="0" applyFont="1" applyFill="1" applyAlignment="1">
      <alignment horizontal="right" vertical="center" wrapText="1"/>
    </xf>
    <xf numFmtId="3" fontId="7" fillId="0" borderId="0" xfId="0" applyNumberFormat="1" applyFont="1"/>
    <xf numFmtId="3" fontId="0" fillId="0" borderId="0" xfId="1" applyNumberFormat="1" applyFont="1"/>
    <xf numFmtId="3" fontId="1" fillId="0" borderId="0" xfId="0" applyNumberFormat="1" applyFont="1"/>
    <xf numFmtId="15" fontId="2" fillId="0" borderId="0" xfId="0" applyNumberFormat="1" applyFont="1"/>
    <xf numFmtId="43" fontId="0" fillId="0" borderId="0" xfId="1" applyFont="1"/>
    <xf numFmtId="165" fontId="0" fillId="0" borderId="0" xfId="1" applyNumberFormat="1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165" fontId="0" fillId="0" borderId="0" xfId="0" applyNumberFormat="1"/>
  </cellXfs>
  <cellStyles count="3">
    <cellStyle name="Comma" xfId="1" builtinId="3"/>
    <cellStyle name="Normal" xfId="0" builtinId="0"/>
    <cellStyle name="Normal 2" xfId="2" xr:uid="{8ADA3045-1906-4C87-BE35-3FD87C0047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672352</xdr:colOff>
      <xdr:row>46</xdr:row>
      <xdr:rowOff>0</xdr:rowOff>
    </xdr:from>
    <xdr:to>
      <xdr:col>20</xdr:col>
      <xdr:colOff>156882</xdr:colOff>
      <xdr:row>53</xdr:row>
      <xdr:rowOff>93457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7DE9B3-5332-DE8B-F2CB-910455D1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2" y="5199529"/>
          <a:ext cx="13603941" cy="1348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155</xdr:row>
      <xdr:rowOff>0</xdr:rowOff>
    </xdr:from>
    <xdr:to>
      <xdr:col>9</xdr:col>
      <xdr:colOff>91440</xdr:colOff>
      <xdr:row>177</xdr:row>
      <xdr:rowOff>171450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67F8CBB-87E6-4108-89FF-C90BAB494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25770840"/>
          <a:ext cx="5722620" cy="419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7</xdr:col>
      <xdr:colOff>278130</xdr:colOff>
      <xdr:row>194</xdr:row>
      <xdr:rowOff>55245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379B775-8BF9-4398-A681-30031C50B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30342840"/>
          <a:ext cx="4518660" cy="262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13</xdr:col>
      <xdr:colOff>137160</xdr:colOff>
      <xdr:row>58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FDDA31-D08F-D13C-09D3-AC68DB6AF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6385560"/>
          <a:ext cx="8404860" cy="2164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16</xdr:col>
      <xdr:colOff>409575</xdr:colOff>
      <xdr:row>71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82F006-D2BB-8FB9-1EE9-5B964D329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6583680"/>
          <a:ext cx="10264140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C5FF7-E127-4037-8165-FEAD2F8A06C4}">
  <dimension ref="B3:F7"/>
  <sheetViews>
    <sheetView tabSelected="1" workbookViewId="0">
      <selection activeCell="B8" sqref="B8"/>
    </sheetView>
  </sheetViews>
  <sheetFormatPr defaultRowHeight="14.4" x14ac:dyDescent="0.3"/>
  <cols>
    <col min="2" max="2" width="9.6640625" bestFit="1" customWidth="1"/>
  </cols>
  <sheetData>
    <row r="3" spans="2:6" x14ac:dyDescent="0.3">
      <c r="B3" s="1" t="s">
        <v>32</v>
      </c>
      <c r="C3" s="1"/>
      <c r="D3" s="1"/>
      <c r="E3" s="1"/>
      <c r="F3" s="1"/>
    </row>
    <row r="4" spans="2:6" x14ac:dyDescent="0.3">
      <c r="B4" s="1"/>
      <c r="C4" s="1"/>
      <c r="D4" s="1"/>
      <c r="E4" s="1"/>
      <c r="F4" s="1"/>
    </row>
    <row r="5" spans="2:6" x14ac:dyDescent="0.3">
      <c r="B5" s="1" t="s">
        <v>33</v>
      </c>
      <c r="C5" s="1"/>
      <c r="D5" s="1"/>
      <c r="E5" s="1"/>
      <c r="F5" s="1"/>
    </row>
    <row r="6" spans="2:6" x14ac:dyDescent="0.3">
      <c r="B6" s="1"/>
      <c r="C6" s="1"/>
      <c r="D6" s="1"/>
      <c r="E6" s="1"/>
      <c r="F6" s="1"/>
    </row>
    <row r="7" spans="2:6" x14ac:dyDescent="0.3">
      <c r="B7" s="16">
        <v>45382</v>
      </c>
      <c r="C7" s="1"/>
      <c r="D7" s="1"/>
      <c r="E7" s="1"/>
      <c r="F7" s="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8ED0D-86D1-4BA7-A1AF-F5C5B43DB918}">
  <sheetPr>
    <tabColor rgb="FF92D050"/>
  </sheetPr>
  <dimension ref="B2:Q31"/>
  <sheetViews>
    <sheetView workbookViewId="0">
      <selection activeCell="G6" sqref="G6"/>
    </sheetView>
  </sheetViews>
  <sheetFormatPr defaultRowHeight="14.4" x14ac:dyDescent="0.3"/>
  <cols>
    <col min="5" max="5" width="13.88671875" bestFit="1" customWidth="1"/>
    <col min="7" max="7" width="11.33203125" bestFit="1" customWidth="1"/>
    <col min="11" max="11" width="9.5546875" bestFit="1" customWidth="1"/>
    <col min="13" max="13" width="10.5546875" bestFit="1" customWidth="1"/>
    <col min="15" max="15" width="13.88671875" bestFit="1" customWidth="1"/>
  </cols>
  <sheetData>
    <row r="2" spans="2:17" x14ac:dyDescent="0.3">
      <c r="B2" t="s">
        <v>30</v>
      </c>
    </row>
    <row r="4" spans="2:17" x14ac:dyDescent="0.3">
      <c r="B4" t="s">
        <v>22</v>
      </c>
      <c r="D4" t="s">
        <v>31</v>
      </c>
    </row>
    <row r="5" spans="2:17" x14ac:dyDescent="0.3">
      <c r="E5" t="s">
        <v>0</v>
      </c>
      <c r="G5" t="s">
        <v>1</v>
      </c>
      <c r="I5" t="s">
        <v>2</v>
      </c>
      <c r="K5" t="s">
        <v>3</v>
      </c>
      <c r="M5" t="s">
        <v>4</v>
      </c>
      <c r="O5" t="s">
        <v>0</v>
      </c>
      <c r="P5" s="1"/>
      <c r="Q5" t="s">
        <v>5</v>
      </c>
    </row>
    <row r="6" spans="2:17" x14ac:dyDescent="0.3">
      <c r="B6" s="2">
        <v>45352</v>
      </c>
      <c r="E6" s="31">
        <f>O8</f>
        <v>20483433.600000001</v>
      </c>
      <c r="K6" s="3">
        <f>G6-I6</f>
        <v>0</v>
      </c>
      <c r="M6" s="3">
        <f>O6-K6-E6</f>
        <v>2174439.5299999975</v>
      </c>
      <c r="O6" s="27">
        <v>22657873.129999999</v>
      </c>
      <c r="P6" s="1"/>
    </row>
    <row r="7" spans="2:17" x14ac:dyDescent="0.3">
      <c r="P7" s="1"/>
    </row>
    <row r="8" spans="2:17" x14ac:dyDescent="0.3">
      <c r="B8" s="2">
        <v>45261</v>
      </c>
      <c r="E8" s="3">
        <f>O10</f>
        <v>20134152.489999998</v>
      </c>
      <c r="G8" s="27">
        <v>867000</v>
      </c>
      <c r="K8" s="3">
        <f>G8-I8</f>
        <v>867000</v>
      </c>
      <c r="M8" s="3">
        <f>O8-K8-E8</f>
        <v>-517718.88999999687</v>
      </c>
      <c r="O8" s="27">
        <v>20483433.600000001</v>
      </c>
      <c r="P8" s="1"/>
    </row>
    <row r="9" spans="2:17" x14ac:dyDescent="0.3">
      <c r="P9" s="1"/>
    </row>
    <row r="10" spans="2:17" x14ac:dyDescent="0.3">
      <c r="B10" s="2">
        <v>45170</v>
      </c>
      <c r="E10" s="3">
        <f>O12</f>
        <v>20806199.57</v>
      </c>
      <c r="G10" s="3">
        <v>148360</v>
      </c>
      <c r="H10" s="3"/>
      <c r="I10" s="3"/>
      <c r="J10" s="3"/>
      <c r="K10" s="3">
        <f>G10-I10</f>
        <v>148360</v>
      </c>
      <c r="L10" s="3"/>
      <c r="M10" s="3">
        <f>O10-K10-E10</f>
        <v>-820407.08000000194</v>
      </c>
      <c r="N10" s="3"/>
      <c r="O10" s="3">
        <v>20134152.489999998</v>
      </c>
      <c r="P10" s="1"/>
      <c r="Q10">
        <v>0</v>
      </c>
    </row>
    <row r="11" spans="2:17" x14ac:dyDescent="0.3">
      <c r="G11" s="3"/>
      <c r="H11" s="3"/>
      <c r="I11" s="3"/>
      <c r="J11" s="3"/>
      <c r="K11" s="3"/>
      <c r="L11" s="3"/>
      <c r="M11" s="3"/>
      <c r="N11" s="3"/>
      <c r="O11" s="3"/>
      <c r="P11" s="1"/>
    </row>
    <row r="12" spans="2:17" x14ac:dyDescent="0.3">
      <c r="B12" s="2">
        <v>45078</v>
      </c>
      <c r="E12" s="3">
        <f>O14</f>
        <v>17896357.640000001</v>
      </c>
      <c r="G12" s="3">
        <v>3126520</v>
      </c>
      <c r="H12" s="3"/>
      <c r="I12" s="3"/>
      <c r="J12" s="3"/>
      <c r="K12" s="3">
        <f>G12-I12</f>
        <v>3126520</v>
      </c>
      <c r="L12" s="3"/>
      <c r="M12" s="3">
        <f>O12-K12-E12</f>
        <v>-216678.0700000003</v>
      </c>
      <c r="N12" s="3"/>
      <c r="O12" s="3">
        <v>20806199.57</v>
      </c>
      <c r="P12" s="1"/>
      <c r="Q12">
        <v>0</v>
      </c>
    </row>
    <row r="13" spans="2:17" x14ac:dyDescent="0.3">
      <c r="O13" s="3"/>
      <c r="P13" s="1"/>
    </row>
    <row r="14" spans="2:17" x14ac:dyDescent="0.3">
      <c r="B14" s="2">
        <v>44986</v>
      </c>
      <c r="E14" s="3">
        <f>O16</f>
        <v>15389820.1</v>
      </c>
      <c r="G14" s="3">
        <f>214240+634360+396760</f>
        <v>1245360</v>
      </c>
      <c r="H14" s="3"/>
      <c r="I14" s="3"/>
      <c r="K14" s="3">
        <f>G14-I14</f>
        <v>1245360</v>
      </c>
      <c r="M14" s="3">
        <f>O14-K14-E14</f>
        <v>1261177.540000001</v>
      </c>
      <c r="O14" s="3">
        <v>17896357.640000001</v>
      </c>
      <c r="P14" s="1"/>
      <c r="Q14">
        <v>0</v>
      </c>
    </row>
    <row r="15" spans="2:17" x14ac:dyDescent="0.3">
      <c r="B15" s="2"/>
      <c r="G15" s="3"/>
      <c r="H15" s="3"/>
      <c r="I15" s="3"/>
      <c r="O15" s="3"/>
      <c r="P15" s="1"/>
    </row>
    <row r="16" spans="2:17" x14ac:dyDescent="0.3">
      <c r="B16" s="2">
        <v>44896</v>
      </c>
      <c r="E16" s="3">
        <f>O18</f>
        <v>14385965.59</v>
      </c>
      <c r="G16" s="3">
        <f>380720+1277520</f>
        <v>1658240</v>
      </c>
      <c r="H16" s="3"/>
      <c r="I16" s="3"/>
      <c r="K16" s="3">
        <f>G16-I16</f>
        <v>1658240</v>
      </c>
      <c r="M16" s="3">
        <f>O16-K16-E16</f>
        <v>-654385.49000000022</v>
      </c>
      <c r="O16" s="3">
        <v>15389820.1</v>
      </c>
      <c r="P16" s="1"/>
      <c r="Q16">
        <v>0</v>
      </c>
    </row>
    <row r="17" spans="2:17" x14ac:dyDescent="0.3">
      <c r="B17" s="2"/>
      <c r="G17" s="3"/>
      <c r="H17" s="3"/>
      <c r="I17" s="3"/>
      <c r="O17" s="3"/>
      <c r="P17" s="1"/>
    </row>
    <row r="18" spans="2:17" x14ac:dyDescent="0.3">
      <c r="B18" s="2">
        <v>44805</v>
      </c>
      <c r="E18" s="3">
        <f>O20</f>
        <v>9689162</v>
      </c>
      <c r="G18" s="3">
        <f>113320+608880</f>
        <v>722200</v>
      </c>
      <c r="H18" s="3"/>
      <c r="I18" s="3"/>
      <c r="K18" s="3">
        <f>G18-I18</f>
        <v>722200</v>
      </c>
      <c r="M18" s="3">
        <f>O18-K18-E18</f>
        <v>3974603.59</v>
      </c>
      <c r="O18" s="3">
        <v>14385965.59</v>
      </c>
      <c r="P18" s="1"/>
      <c r="Q18">
        <v>0</v>
      </c>
    </row>
    <row r="19" spans="2:17" x14ac:dyDescent="0.3">
      <c r="B19" s="2"/>
      <c r="G19" s="3"/>
      <c r="H19" s="3"/>
      <c r="I19" s="3"/>
      <c r="O19" s="3"/>
      <c r="P19" s="1"/>
    </row>
    <row r="20" spans="2:17" x14ac:dyDescent="0.3">
      <c r="B20" s="2">
        <v>44713</v>
      </c>
      <c r="E20" s="3">
        <f>O22</f>
        <v>11066465</v>
      </c>
      <c r="G20" s="3">
        <f>118320+721560</f>
        <v>839880</v>
      </c>
      <c r="H20" s="3"/>
      <c r="I20" s="3">
        <v>2217183</v>
      </c>
      <c r="K20" s="3">
        <f>G20-I20</f>
        <v>-1377303</v>
      </c>
      <c r="M20" s="3">
        <f>O20-K20-E20</f>
        <v>0</v>
      </c>
      <c r="O20" s="3">
        <v>9689162</v>
      </c>
      <c r="P20" s="1"/>
      <c r="Q20">
        <v>0</v>
      </c>
    </row>
    <row r="21" spans="2:17" x14ac:dyDescent="0.3">
      <c r="O21" s="3"/>
      <c r="P21" s="1"/>
    </row>
    <row r="22" spans="2:17" x14ac:dyDescent="0.3">
      <c r="B22" s="2">
        <v>44621</v>
      </c>
      <c r="E22" s="3">
        <f>O24</f>
        <v>10456945</v>
      </c>
      <c r="G22" s="3">
        <f>461520+148000</f>
        <v>609520</v>
      </c>
      <c r="I22">
        <v>0</v>
      </c>
      <c r="K22" s="3">
        <f>G22-I22</f>
        <v>609520</v>
      </c>
      <c r="M22" s="3">
        <f>O22-K22-E22</f>
        <v>0</v>
      </c>
      <c r="O22" s="3">
        <v>11066465</v>
      </c>
      <c r="Q22">
        <v>0</v>
      </c>
    </row>
    <row r="24" spans="2:17" x14ac:dyDescent="0.3">
      <c r="B24" s="2">
        <v>44561</v>
      </c>
      <c r="E24" s="3">
        <f>O26</f>
        <v>3024515</v>
      </c>
      <c r="G24" s="3">
        <f>579070+6190280+663080</f>
        <v>7432430</v>
      </c>
      <c r="I24">
        <v>0</v>
      </c>
      <c r="K24" s="3">
        <f>G24</f>
        <v>7432430</v>
      </c>
      <c r="M24" s="3">
        <f>O24-K24-E24</f>
        <v>0</v>
      </c>
      <c r="O24" s="3">
        <v>10456945</v>
      </c>
      <c r="Q24">
        <v>0</v>
      </c>
    </row>
    <row r="26" spans="2:17" x14ac:dyDescent="0.3">
      <c r="B26" s="2">
        <v>44440</v>
      </c>
      <c r="E26" s="3">
        <f>O28</f>
        <v>0</v>
      </c>
      <c r="G26" s="3">
        <v>3024515</v>
      </c>
      <c r="I26">
        <v>0</v>
      </c>
      <c r="K26" s="3">
        <f>G26</f>
        <v>3024515</v>
      </c>
      <c r="M26" s="3">
        <f>O26-K26</f>
        <v>0</v>
      </c>
      <c r="O26" s="3">
        <v>3024515</v>
      </c>
      <c r="Q26">
        <v>0</v>
      </c>
    </row>
    <row r="28" spans="2:17" x14ac:dyDescent="0.3">
      <c r="B28" s="2">
        <v>44348</v>
      </c>
      <c r="E28" s="3">
        <f>O30</f>
        <v>0</v>
      </c>
      <c r="G28" s="3">
        <v>0</v>
      </c>
      <c r="I28" s="3">
        <v>0</v>
      </c>
      <c r="K28" s="3">
        <f>G28-I28</f>
        <v>0</v>
      </c>
      <c r="L28" s="3"/>
      <c r="M28" s="3">
        <f>O28-K28-E28</f>
        <v>0</v>
      </c>
      <c r="O28" s="3">
        <v>0</v>
      </c>
      <c r="Q28" s="3">
        <v>0</v>
      </c>
    </row>
    <row r="31" spans="2:17" x14ac:dyDescent="0.3">
      <c r="B31" t="s">
        <v>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EFAD-E2FC-4134-B43B-F598F0BCD4E3}">
  <sheetPr>
    <tabColor theme="9"/>
  </sheetPr>
  <dimension ref="B2:Q19"/>
  <sheetViews>
    <sheetView workbookViewId="0">
      <selection activeCell="E25" sqref="E25"/>
    </sheetView>
  </sheetViews>
  <sheetFormatPr defaultRowHeight="14.4" x14ac:dyDescent="0.3"/>
  <cols>
    <col min="5" max="5" width="9.88671875" bestFit="1" customWidth="1"/>
    <col min="7" max="7" width="9.88671875" bestFit="1" customWidth="1"/>
    <col min="11" max="11" width="9.88671875" bestFit="1" customWidth="1"/>
    <col min="13" max="13" width="10.5546875" bestFit="1" customWidth="1"/>
    <col min="15" max="15" width="9.88671875" bestFit="1" customWidth="1"/>
  </cols>
  <sheetData>
    <row r="2" spans="2:17" x14ac:dyDescent="0.3">
      <c r="B2" s="1" t="s">
        <v>41</v>
      </c>
    </row>
    <row r="3" spans="2:17" x14ac:dyDescent="0.3">
      <c r="B3" t="s">
        <v>42</v>
      </c>
    </row>
    <row r="4" spans="2:17" ht="18" customHeight="1" x14ac:dyDescent="0.3">
      <c r="E4" t="s">
        <v>0</v>
      </c>
      <c r="G4" t="s">
        <v>1</v>
      </c>
      <c r="I4" t="s">
        <v>2</v>
      </c>
      <c r="K4" t="s">
        <v>3</v>
      </c>
      <c r="M4" t="s">
        <v>4</v>
      </c>
      <c r="O4" t="s">
        <v>0</v>
      </c>
      <c r="Q4" t="s">
        <v>5</v>
      </c>
    </row>
    <row r="5" spans="2:17" ht="18" customHeight="1" x14ac:dyDescent="0.3">
      <c r="B5" s="2">
        <v>45352</v>
      </c>
      <c r="E5" s="3">
        <f>O7</f>
        <v>26741269.079999998</v>
      </c>
      <c r="K5" s="3">
        <f>G5-I5</f>
        <v>0</v>
      </c>
      <c r="L5" s="3"/>
      <c r="M5" s="3">
        <f>O5-K5-E5</f>
        <v>-678553.53999999911</v>
      </c>
      <c r="O5" s="3">
        <v>26062715.539999999</v>
      </c>
      <c r="Q5">
        <v>0</v>
      </c>
    </row>
    <row r="6" spans="2:17" ht="18" customHeight="1" x14ac:dyDescent="0.3"/>
    <row r="7" spans="2:17" x14ac:dyDescent="0.3">
      <c r="B7" s="2">
        <v>45261</v>
      </c>
      <c r="E7" s="3">
        <f>O9</f>
        <v>25855388.91</v>
      </c>
      <c r="G7">
        <v>0</v>
      </c>
      <c r="I7">
        <v>0</v>
      </c>
      <c r="K7" s="3">
        <f>G7-I7</f>
        <v>0</v>
      </c>
      <c r="L7" s="3"/>
      <c r="M7" s="3">
        <f>O7-K7-E7</f>
        <v>885880.16999999806</v>
      </c>
      <c r="O7" s="3">
        <v>26741269.079999998</v>
      </c>
      <c r="Q7">
        <v>0</v>
      </c>
    </row>
    <row r="9" spans="2:17" x14ac:dyDescent="0.3">
      <c r="B9" s="2">
        <v>45170</v>
      </c>
      <c r="E9" s="3">
        <f>O11</f>
        <v>26725500.649999999</v>
      </c>
      <c r="F9" s="3"/>
      <c r="G9" s="3">
        <v>0</v>
      </c>
      <c r="H9" s="3"/>
      <c r="I9" s="3">
        <v>776415.24</v>
      </c>
      <c r="J9" s="3"/>
      <c r="K9" s="3">
        <f>G9-I9</f>
        <v>-776415.24</v>
      </c>
      <c r="L9" s="3"/>
      <c r="M9" s="3">
        <f>O9-K9-E9</f>
        <v>-93696.5</v>
      </c>
      <c r="N9" s="3"/>
      <c r="O9" s="3">
        <v>25855388.91</v>
      </c>
      <c r="Q9">
        <v>0</v>
      </c>
    </row>
    <row r="10" spans="2:17" x14ac:dyDescent="0.3"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2:17" x14ac:dyDescent="0.3">
      <c r="B11" s="2">
        <v>45078</v>
      </c>
      <c r="E11" s="3">
        <f>O13</f>
        <v>27576529.890000001</v>
      </c>
      <c r="F11" s="3"/>
      <c r="G11" s="3">
        <v>0</v>
      </c>
      <c r="H11" s="3"/>
      <c r="I11" s="3"/>
      <c r="J11" s="3"/>
      <c r="K11" s="3">
        <f>G11-I11</f>
        <v>0</v>
      </c>
      <c r="L11" s="3"/>
      <c r="M11" s="3">
        <f>O11-K11-E11</f>
        <v>-851029.24000000209</v>
      </c>
      <c r="N11" s="3"/>
      <c r="O11" s="3">
        <v>26725500.649999999</v>
      </c>
      <c r="Q11">
        <v>0</v>
      </c>
    </row>
    <row r="12" spans="2:17" x14ac:dyDescent="0.3"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2:17" x14ac:dyDescent="0.3">
      <c r="B13" s="2">
        <v>44986</v>
      </c>
      <c r="E13" s="3">
        <f>O15</f>
        <v>28248998.75</v>
      </c>
      <c r="F13" s="3"/>
      <c r="G13" s="3">
        <v>0</v>
      </c>
      <c r="H13" s="3"/>
      <c r="I13" s="3"/>
      <c r="J13" s="3"/>
      <c r="K13" s="3">
        <f>G13-I13</f>
        <v>0</v>
      </c>
      <c r="L13" s="3"/>
      <c r="M13" s="3">
        <f>O13-K13-E13</f>
        <v>-672468.8599999994</v>
      </c>
      <c r="N13" s="3"/>
      <c r="O13" s="3">
        <v>27576529.890000001</v>
      </c>
      <c r="Q13">
        <v>0</v>
      </c>
    </row>
    <row r="14" spans="2:17" x14ac:dyDescent="0.3">
      <c r="B14" s="2"/>
      <c r="G14" s="3"/>
      <c r="H14" s="3"/>
      <c r="I14" s="3"/>
      <c r="O14" s="3"/>
    </row>
    <row r="15" spans="2:17" x14ac:dyDescent="0.3">
      <c r="B15" s="2">
        <v>44896</v>
      </c>
      <c r="E15" s="3">
        <f>O17</f>
        <v>28249439.289999999</v>
      </c>
      <c r="G15" s="3">
        <v>0</v>
      </c>
      <c r="H15" s="3"/>
      <c r="I15" s="3"/>
      <c r="K15" s="3">
        <f>G15-I15</f>
        <v>0</v>
      </c>
      <c r="M15" s="3">
        <f>O15-K15-E15</f>
        <v>-440.53999999910593</v>
      </c>
      <c r="O15" s="3">
        <v>28248998.75</v>
      </c>
      <c r="Q15">
        <v>0</v>
      </c>
    </row>
    <row r="16" spans="2:17" x14ac:dyDescent="0.3">
      <c r="B16" s="2"/>
      <c r="G16" s="3"/>
      <c r="H16" s="3"/>
      <c r="I16" s="3"/>
      <c r="O16" s="3"/>
    </row>
    <row r="17" spans="2:17" x14ac:dyDescent="0.3">
      <c r="B17" s="2">
        <v>44805</v>
      </c>
      <c r="E17" s="3">
        <f>O19</f>
        <v>28249439</v>
      </c>
      <c r="G17" s="3">
        <v>0</v>
      </c>
      <c r="H17" s="3"/>
      <c r="I17" s="3"/>
      <c r="K17" s="3">
        <f>G17-I17</f>
        <v>0</v>
      </c>
      <c r="M17" s="3">
        <f>O17-K17-E17</f>
        <v>0.28999999910593033</v>
      </c>
      <c r="O17" s="3">
        <v>28249439.289999999</v>
      </c>
      <c r="Q17">
        <v>0</v>
      </c>
    </row>
    <row r="18" spans="2:17" x14ac:dyDescent="0.3">
      <c r="B18" s="2"/>
      <c r="G18" s="3"/>
      <c r="H18" s="3"/>
      <c r="I18" s="3"/>
      <c r="O18" s="3"/>
    </row>
    <row r="19" spans="2:17" x14ac:dyDescent="0.3">
      <c r="B19" s="2">
        <v>44713</v>
      </c>
      <c r="E19" s="3">
        <v>0</v>
      </c>
      <c r="G19" s="3">
        <f>16422352.94+11827086.35</f>
        <v>28249439.289999999</v>
      </c>
      <c r="H19" s="3"/>
      <c r="I19" s="3"/>
      <c r="K19" s="3">
        <f>G19-I19</f>
        <v>28249439.289999999</v>
      </c>
      <c r="M19" s="3">
        <f>O19-K19-E19</f>
        <v>-0.28999999910593033</v>
      </c>
      <c r="O19" s="3">
        <v>28249439</v>
      </c>
      <c r="Q19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R64"/>
  <sheetViews>
    <sheetView zoomScaleNormal="100" workbookViewId="0">
      <selection activeCell="Q9" sqref="Q9"/>
    </sheetView>
  </sheetViews>
  <sheetFormatPr defaultColWidth="9.109375" defaultRowHeight="12" x14ac:dyDescent="0.25"/>
  <cols>
    <col min="1" max="1" width="5.33203125" style="9" customWidth="1"/>
    <col min="2" max="4" width="9.109375" style="9"/>
    <col min="5" max="5" width="15" style="9" customWidth="1"/>
    <col min="6" max="6" width="1.88671875" style="9" customWidth="1"/>
    <col min="7" max="7" width="12.109375" style="9" customWidth="1"/>
    <col min="8" max="8" width="1" style="9" customWidth="1"/>
    <col min="9" max="9" width="14" style="9" customWidth="1"/>
    <col min="10" max="10" width="1.88671875" style="9" customWidth="1"/>
    <col min="11" max="11" width="13.109375" style="9" customWidth="1"/>
    <col min="12" max="12" width="1.33203125" style="9" customWidth="1"/>
    <col min="13" max="13" width="12.44140625" style="9" customWidth="1"/>
    <col min="14" max="14" width="1.33203125" style="9" customWidth="1"/>
    <col min="15" max="15" width="13.33203125" style="9" customWidth="1"/>
    <col min="16" max="16" width="3.5546875" style="9" customWidth="1"/>
    <col min="17" max="16384" width="9.109375" style="9"/>
  </cols>
  <sheetData>
    <row r="1" spans="2:17" x14ac:dyDescent="0.25">
      <c r="B1" s="8" t="s">
        <v>6</v>
      </c>
    </row>
    <row r="3" spans="2:17" x14ac:dyDescent="0.25">
      <c r="B3" s="10" t="s">
        <v>24</v>
      </c>
      <c r="C3" s="9" t="s">
        <v>37</v>
      </c>
    </row>
    <row r="5" spans="2:17" x14ac:dyDescent="0.25">
      <c r="E5" s="14" t="s">
        <v>11</v>
      </c>
      <c r="F5" s="14"/>
      <c r="G5" s="14" t="s">
        <v>1</v>
      </c>
      <c r="H5" s="14"/>
      <c r="I5" s="14" t="s">
        <v>2</v>
      </c>
      <c r="J5" s="14"/>
      <c r="K5" s="14" t="s">
        <v>3</v>
      </c>
      <c r="L5" s="14"/>
      <c r="M5" s="14" t="s">
        <v>4</v>
      </c>
      <c r="N5" s="14"/>
      <c r="O5" s="14" t="s">
        <v>12</v>
      </c>
      <c r="P5" s="15"/>
      <c r="Q5" s="14" t="s">
        <v>5</v>
      </c>
    </row>
    <row r="6" spans="2:17" x14ac:dyDescent="0.25"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  <c r="Q6" s="14"/>
    </row>
    <row r="7" spans="2:17" x14ac:dyDescent="0.25">
      <c r="E7" s="11" t="s">
        <v>26</v>
      </c>
      <c r="F7" s="11"/>
      <c r="G7" s="11" t="s">
        <v>26</v>
      </c>
      <c r="H7" s="11"/>
      <c r="I7" s="11" t="s">
        <v>26</v>
      </c>
      <c r="J7" s="11"/>
      <c r="K7" s="11" t="s">
        <v>26</v>
      </c>
      <c r="L7" s="11"/>
      <c r="M7" s="11" t="s">
        <v>26</v>
      </c>
      <c r="N7" s="11"/>
      <c r="O7" s="11" t="s">
        <v>26</v>
      </c>
    </row>
    <row r="8" spans="2:17" x14ac:dyDescent="0.25">
      <c r="B8" s="12">
        <v>45352</v>
      </c>
      <c r="E8" s="19">
        <f>O10</f>
        <v>127672256.45</v>
      </c>
      <c r="F8" s="11"/>
      <c r="G8" s="11"/>
      <c r="H8" s="11"/>
      <c r="I8" s="11"/>
      <c r="J8" s="11"/>
      <c r="K8" s="19">
        <f t="shared" ref="K8" si="0">G8-I8</f>
        <v>0</v>
      </c>
      <c r="L8" s="19"/>
      <c r="M8" s="19">
        <f>O8-E8</f>
        <v>1728159.2899999917</v>
      </c>
      <c r="N8" s="11"/>
      <c r="O8" s="19">
        <v>129400415.73999999</v>
      </c>
    </row>
    <row r="9" spans="2:17" x14ac:dyDescent="0.25"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2:17" x14ac:dyDescent="0.25">
      <c r="B10" s="12">
        <v>45261</v>
      </c>
      <c r="E10" s="19">
        <f>O12</f>
        <v>125423002.00000001</v>
      </c>
      <c r="F10" s="19"/>
      <c r="G10" s="19"/>
      <c r="H10" s="19"/>
      <c r="I10" s="19"/>
      <c r="J10" s="19"/>
      <c r="K10" s="19">
        <f t="shared" ref="K10" si="1">G10-I10</f>
        <v>0</v>
      </c>
      <c r="L10" s="19"/>
      <c r="M10" s="19">
        <f>O10-E10</f>
        <v>2249254.4499999881</v>
      </c>
      <c r="N10" s="11"/>
      <c r="O10" s="19">
        <v>127672256.45</v>
      </c>
    </row>
    <row r="11" spans="2:17" x14ac:dyDescent="0.25"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2:17" x14ac:dyDescent="0.25">
      <c r="B12" s="12">
        <v>45170</v>
      </c>
      <c r="E12" s="19">
        <f>O14</f>
        <v>125423002.00000001</v>
      </c>
      <c r="F12" s="19"/>
      <c r="G12" s="19"/>
      <c r="H12" s="19"/>
      <c r="I12" s="19"/>
      <c r="J12" s="19"/>
      <c r="K12" s="19">
        <f t="shared" ref="K12:K16" si="2">G12-I12</f>
        <v>0</v>
      </c>
      <c r="L12" s="19"/>
      <c r="M12" s="19">
        <f>O12-E12</f>
        <v>0</v>
      </c>
      <c r="N12" s="19"/>
      <c r="O12" s="19">
        <v>125423002.00000001</v>
      </c>
    </row>
    <row r="13" spans="2:17" x14ac:dyDescent="0.25"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2:17" x14ac:dyDescent="0.25">
      <c r="B14" s="12">
        <v>45078</v>
      </c>
      <c r="E14" s="19">
        <v>121388793.95999999</v>
      </c>
      <c r="F14" s="19"/>
      <c r="G14" s="19"/>
      <c r="H14" s="19"/>
      <c r="I14" s="19"/>
      <c r="J14" s="19"/>
      <c r="K14" s="19">
        <f t="shared" si="2"/>
        <v>0</v>
      </c>
      <c r="L14" s="19"/>
      <c r="M14" s="19">
        <f>O14-E14</f>
        <v>4034208.0400000215</v>
      </c>
      <c r="N14" s="19"/>
      <c r="O14" s="19">
        <v>125423002.00000001</v>
      </c>
    </row>
    <row r="15" spans="2:17" x14ac:dyDescent="0.25"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2:17" x14ac:dyDescent="0.25">
      <c r="B16" s="12">
        <v>44986</v>
      </c>
      <c r="E16" s="19">
        <f>O18</f>
        <v>95068476.077978283</v>
      </c>
      <c r="F16" s="19"/>
      <c r="G16" s="19"/>
      <c r="H16" s="19"/>
      <c r="I16" s="19"/>
      <c r="J16" s="19"/>
      <c r="K16" s="19">
        <f t="shared" si="2"/>
        <v>0</v>
      </c>
      <c r="L16" s="19"/>
      <c r="M16" s="19">
        <f>O16-E16</f>
        <v>26320317.88202171</v>
      </c>
      <c r="N16" s="19"/>
      <c r="O16" s="19">
        <v>121388793.95999999</v>
      </c>
    </row>
    <row r="17" spans="2:18" x14ac:dyDescent="0.25"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2:18" x14ac:dyDescent="0.25">
      <c r="B18" s="12">
        <v>44896</v>
      </c>
      <c r="E18" s="19">
        <f>O20</f>
        <v>95068476.077978283</v>
      </c>
      <c r="F18" s="19"/>
      <c r="G18" s="19"/>
      <c r="H18" s="19"/>
      <c r="I18" s="19"/>
      <c r="J18" s="19"/>
      <c r="K18" s="19">
        <f t="shared" ref="K18" si="3">G18-I18</f>
        <v>0</v>
      </c>
      <c r="L18" s="19"/>
      <c r="M18" s="19">
        <f>O18-E18</f>
        <v>0</v>
      </c>
      <c r="N18" s="19"/>
      <c r="O18" s="19">
        <v>95068476.077978283</v>
      </c>
    </row>
    <row r="19" spans="2:18" x14ac:dyDescent="0.25"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2:18" x14ac:dyDescent="0.25">
      <c r="B20" s="12">
        <v>44805</v>
      </c>
      <c r="E20" s="19">
        <f>O22</f>
        <v>110261369.23999999</v>
      </c>
      <c r="F20" s="19"/>
      <c r="G20" s="19"/>
      <c r="H20" s="19"/>
      <c r="I20" s="19"/>
      <c r="J20" s="19"/>
      <c r="K20" s="19">
        <f t="shared" ref="K20" si="4">G20-I20</f>
        <v>0</v>
      </c>
      <c r="L20" s="19"/>
      <c r="M20" s="19">
        <f>O20-E20</f>
        <v>-15192893.162021711</v>
      </c>
      <c r="N20" s="19"/>
      <c r="O20" s="19">
        <v>95068476.077978283</v>
      </c>
    </row>
    <row r="21" spans="2:18" x14ac:dyDescent="0.25"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2:18" x14ac:dyDescent="0.25">
      <c r="B22" s="12">
        <v>44713</v>
      </c>
      <c r="E22" s="19">
        <f>O24</f>
        <v>111623639</v>
      </c>
      <c r="F22" s="19"/>
      <c r="G22" s="19"/>
      <c r="H22" s="19"/>
      <c r="I22" s="19"/>
      <c r="J22" s="19"/>
      <c r="K22" s="19">
        <f t="shared" ref="K22" si="5">G22-I22</f>
        <v>0</v>
      </c>
      <c r="L22" s="19"/>
      <c r="M22" s="19">
        <f>O22-E22</f>
        <v>-1362269.7600000054</v>
      </c>
      <c r="N22" s="19"/>
      <c r="O22" s="19">
        <v>110261369.23999999</v>
      </c>
    </row>
    <row r="23" spans="2:18" x14ac:dyDescent="0.25"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2:18" x14ac:dyDescent="0.25">
      <c r="B24" s="12">
        <v>44621</v>
      </c>
      <c r="E24" s="19">
        <f>O26</f>
        <v>110110120</v>
      </c>
      <c r="F24" s="19"/>
      <c r="G24" s="19"/>
      <c r="H24" s="19"/>
      <c r="I24" s="19"/>
      <c r="J24" s="19"/>
      <c r="K24" s="19">
        <f t="shared" ref="K24" si="6">G24-I24</f>
        <v>0</v>
      </c>
      <c r="L24" s="19"/>
      <c r="M24" s="19">
        <f>O24-E24</f>
        <v>1513519</v>
      </c>
      <c r="N24" s="19"/>
      <c r="O24" s="19">
        <v>111623639</v>
      </c>
    </row>
    <row r="25" spans="2:18" x14ac:dyDescent="0.25"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2:18" x14ac:dyDescent="0.25">
      <c r="B26" s="12">
        <v>44531</v>
      </c>
      <c r="E26" s="19">
        <f>O28</f>
        <v>106316006.00526001</v>
      </c>
      <c r="F26" s="11"/>
      <c r="G26" s="19">
        <v>846470</v>
      </c>
      <c r="H26" s="19"/>
      <c r="I26" s="19">
        <v>846470</v>
      </c>
      <c r="J26" s="11"/>
      <c r="K26" s="13">
        <f t="shared" ref="K26:K36" si="7">G26-I26</f>
        <v>0</v>
      </c>
      <c r="L26" s="11"/>
      <c r="M26" s="13">
        <f>O26-E26</f>
        <v>3794113.9947399944</v>
      </c>
      <c r="N26" s="11"/>
      <c r="O26" s="13">
        <v>110110120</v>
      </c>
      <c r="R26" s="13"/>
    </row>
    <row r="27" spans="2:18" x14ac:dyDescent="0.25">
      <c r="E27" s="11"/>
      <c r="F27" s="11"/>
      <c r="G27" s="19"/>
      <c r="H27" s="19"/>
      <c r="I27" s="19"/>
      <c r="J27" s="11"/>
      <c r="K27" s="13"/>
      <c r="L27" s="11"/>
      <c r="M27" s="11"/>
      <c r="N27" s="11"/>
      <c r="O27" s="11"/>
      <c r="R27" s="13"/>
    </row>
    <row r="28" spans="2:18" x14ac:dyDescent="0.25">
      <c r="B28" s="12">
        <v>44440</v>
      </c>
      <c r="E28" s="19">
        <f>O30</f>
        <v>102465774</v>
      </c>
      <c r="F28" s="11"/>
      <c r="G28" s="19">
        <v>3666227</v>
      </c>
      <c r="H28" s="19"/>
      <c r="I28" s="19">
        <v>3666227</v>
      </c>
      <c r="J28" s="11"/>
      <c r="K28" s="13">
        <f t="shared" si="7"/>
        <v>0</v>
      </c>
      <c r="L28" s="11"/>
      <c r="M28" s="13">
        <f>O28-E28</f>
        <v>3850232.0052600056</v>
      </c>
      <c r="N28" s="11"/>
      <c r="O28" s="13">
        <v>106316006.00526001</v>
      </c>
      <c r="R28" s="13"/>
    </row>
    <row r="29" spans="2:18" x14ac:dyDescent="0.25">
      <c r="E29" s="11"/>
      <c r="F29" s="11"/>
      <c r="G29" s="19"/>
      <c r="H29" s="19"/>
      <c r="I29" s="19"/>
      <c r="J29" s="11"/>
      <c r="K29" s="13"/>
      <c r="L29" s="11"/>
      <c r="M29" s="11"/>
      <c r="N29" s="11"/>
      <c r="O29" s="11"/>
      <c r="R29" s="13"/>
    </row>
    <row r="30" spans="2:18" x14ac:dyDescent="0.25">
      <c r="B30" s="12">
        <v>44348</v>
      </c>
      <c r="E30" s="19">
        <f>O32</f>
        <v>95831461</v>
      </c>
      <c r="F30" s="11"/>
      <c r="G30" s="19"/>
      <c r="H30" s="19"/>
      <c r="I30" s="19"/>
      <c r="J30" s="11"/>
      <c r="K30" s="13">
        <f t="shared" si="7"/>
        <v>0</v>
      </c>
      <c r="L30" s="11"/>
      <c r="M30" s="13">
        <f>O30-K30-E30</f>
        <v>6634313</v>
      </c>
      <c r="N30" s="11"/>
      <c r="O30" s="13">
        <v>102465774</v>
      </c>
      <c r="R30" s="13"/>
    </row>
    <row r="31" spans="2:18" x14ac:dyDescent="0.25">
      <c r="E31" s="11"/>
      <c r="F31" s="11"/>
      <c r="G31" s="19"/>
      <c r="H31" s="19"/>
      <c r="I31" s="19"/>
      <c r="J31" s="11"/>
      <c r="K31" s="13"/>
      <c r="L31" s="11"/>
      <c r="M31" s="11"/>
      <c r="N31" s="11"/>
      <c r="O31" s="11"/>
      <c r="R31" s="13"/>
    </row>
    <row r="32" spans="2:18" x14ac:dyDescent="0.25">
      <c r="B32" s="12">
        <v>44256</v>
      </c>
      <c r="E32" s="19">
        <f>O34</f>
        <v>94812700</v>
      </c>
      <c r="F32" s="11"/>
      <c r="G32" s="19">
        <v>1016578</v>
      </c>
      <c r="H32" s="19"/>
      <c r="I32" s="19">
        <v>1016578</v>
      </c>
      <c r="J32" s="11"/>
      <c r="K32" s="13">
        <f t="shared" si="7"/>
        <v>0</v>
      </c>
      <c r="L32" s="11"/>
      <c r="M32" s="13">
        <f>O32-K32-E32</f>
        <v>1018761</v>
      </c>
      <c r="N32" s="11"/>
      <c r="O32" s="13">
        <v>95831461</v>
      </c>
      <c r="R32" s="13"/>
    </row>
    <row r="33" spans="2:18" x14ac:dyDescent="0.25">
      <c r="E33" s="11"/>
      <c r="F33" s="11"/>
      <c r="G33" s="19"/>
      <c r="H33" s="19"/>
      <c r="I33" s="19"/>
      <c r="J33" s="11"/>
      <c r="K33" s="13"/>
      <c r="L33" s="11"/>
      <c r="M33" s="11"/>
      <c r="N33" s="11"/>
      <c r="O33" s="11"/>
      <c r="R33" s="13"/>
    </row>
    <row r="34" spans="2:18" x14ac:dyDescent="0.25">
      <c r="B34" s="12">
        <v>44195</v>
      </c>
      <c r="E34" s="19">
        <f>O36</f>
        <v>88683140</v>
      </c>
      <c r="F34" s="11"/>
      <c r="G34" s="19"/>
      <c r="H34" s="19"/>
      <c r="I34" s="19"/>
      <c r="J34" s="11"/>
      <c r="K34" s="13">
        <f t="shared" si="7"/>
        <v>0</v>
      </c>
      <c r="L34" s="11"/>
      <c r="M34" s="13">
        <f>O34-K34-E34</f>
        <v>6129560</v>
      </c>
      <c r="N34" s="11"/>
      <c r="O34" s="13">
        <v>94812700</v>
      </c>
      <c r="R34" s="13"/>
    </row>
    <row r="35" spans="2:18" x14ac:dyDescent="0.25">
      <c r="B35" s="12"/>
      <c r="E35" s="11"/>
      <c r="F35" s="11"/>
      <c r="G35" s="19"/>
      <c r="H35" s="19"/>
      <c r="I35" s="19"/>
      <c r="J35" s="11"/>
      <c r="K35" s="13"/>
      <c r="L35" s="11"/>
      <c r="M35" s="11"/>
      <c r="N35" s="11"/>
      <c r="O35" s="11"/>
      <c r="R35" s="13"/>
    </row>
    <row r="36" spans="2:18" x14ac:dyDescent="0.25">
      <c r="B36" s="12">
        <v>44104</v>
      </c>
      <c r="E36" s="19">
        <f>O38</f>
        <v>85454918</v>
      </c>
      <c r="F36" s="11"/>
      <c r="G36" s="19"/>
      <c r="H36" s="19"/>
      <c r="I36" s="19"/>
      <c r="J36" s="11"/>
      <c r="K36" s="13">
        <f t="shared" si="7"/>
        <v>0</v>
      </c>
      <c r="L36" s="11"/>
      <c r="M36" s="13">
        <f>O36-K36-E36</f>
        <v>3228222</v>
      </c>
      <c r="N36" s="11"/>
      <c r="O36" s="13">
        <v>88683140</v>
      </c>
      <c r="R36" s="13"/>
    </row>
    <row r="37" spans="2:18" x14ac:dyDescent="0.25">
      <c r="B37" s="12"/>
      <c r="E37" s="11"/>
      <c r="F37" s="11"/>
      <c r="G37" s="19"/>
      <c r="H37" s="19"/>
      <c r="I37" s="19"/>
      <c r="J37" s="11"/>
      <c r="K37" s="11"/>
      <c r="L37" s="11"/>
      <c r="M37" s="11"/>
      <c r="N37" s="11"/>
      <c r="O37" s="11"/>
      <c r="R37" s="13"/>
    </row>
    <row r="38" spans="2:18" x14ac:dyDescent="0.25">
      <c r="B38" s="12">
        <v>43983</v>
      </c>
      <c r="E38" s="13">
        <f>O40</f>
        <v>83871193</v>
      </c>
      <c r="F38" s="13"/>
      <c r="G38" s="19">
        <v>1083886</v>
      </c>
      <c r="H38" s="19"/>
      <c r="I38" s="19">
        <v>1083886</v>
      </c>
      <c r="J38" s="13"/>
      <c r="K38" s="13">
        <f>G38-I38</f>
        <v>0</v>
      </c>
      <c r="L38" s="13"/>
      <c r="M38" s="13">
        <f>O38-K38-E38</f>
        <v>1583725</v>
      </c>
      <c r="N38" s="13"/>
      <c r="O38" s="13">
        <v>85454918</v>
      </c>
      <c r="R38" s="13"/>
    </row>
    <row r="39" spans="2:18" x14ac:dyDescent="0.25">
      <c r="B39" s="12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R39" s="13"/>
    </row>
    <row r="40" spans="2:18" x14ac:dyDescent="0.25">
      <c r="B40" s="12">
        <v>43891</v>
      </c>
      <c r="E40" s="13">
        <f>O42</f>
        <v>91924013</v>
      </c>
      <c r="F40" s="13"/>
      <c r="G40" s="13">
        <v>27122</v>
      </c>
      <c r="H40" s="13"/>
      <c r="I40" s="13"/>
      <c r="J40" s="13"/>
      <c r="K40" s="13">
        <f>G40-I40</f>
        <v>27122</v>
      </c>
      <c r="L40" s="13"/>
      <c r="M40" s="13">
        <f>O40-K40-E40</f>
        <v>-8079942</v>
      </c>
      <c r="N40" s="13"/>
      <c r="O40" s="13">
        <v>83871193</v>
      </c>
      <c r="R40" s="13"/>
    </row>
    <row r="41" spans="2:18" x14ac:dyDescent="0.25">
      <c r="B41" s="12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R41" s="13"/>
    </row>
    <row r="42" spans="2:18" x14ac:dyDescent="0.25">
      <c r="B42" s="12">
        <v>43800</v>
      </c>
      <c r="E42" s="13">
        <f>O44</f>
        <v>78674162</v>
      </c>
      <c r="F42" s="13"/>
      <c r="G42" s="13">
        <f>6696310+798934</f>
        <v>7495244</v>
      </c>
      <c r="H42" s="13"/>
      <c r="I42" s="13">
        <v>798934</v>
      </c>
      <c r="J42" s="13"/>
      <c r="K42" s="13">
        <f>G42-I42</f>
        <v>6696310</v>
      </c>
      <c r="L42" s="13"/>
      <c r="M42" s="13">
        <f>O42-K42-E42</f>
        <v>6553541</v>
      </c>
      <c r="N42" s="13"/>
      <c r="O42" s="13">
        <v>91924013</v>
      </c>
      <c r="R42" s="13"/>
    </row>
    <row r="43" spans="2:18" x14ac:dyDescent="0.25">
      <c r="B43" s="12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R43" s="13"/>
    </row>
    <row r="44" spans="2:18" x14ac:dyDescent="0.25">
      <c r="B44" s="12">
        <v>43709</v>
      </c>
      <c r="E44" s="13">
        <f>O46</f>
        <v>76081040</v>
      </c>
      <c r="F44" s="13"/>
      <c r="G44" s="13">
        <v>2226488</v>
      </c>
      <c r="H44" s="13"/>
      <c r="I44" s="13"/>
      <c r="J44" s="13"/>
      <c r="K44" s="13">
        <f>G44-I44</f>
        <v>2226488</v>
      </c>
      <c r="L44" s="13"/>
      <c r="M44" s="13">
        <f>O44-K44-E44</f>
        <v>366634</v>
      </c>
      <c r="N44" s="13"/>
      <c r="O44" s="13">
        <f>78674162</f>
        <v>78674162</v>
      </c>
      <c r="P44" s="13"/>
      <c r="Q44" s="13"/>
      <c r="R44" s="13"/>
    </row>
    <row r="45" spans="2:18" x14ac:dyDescent="0.25">
      <c r="B45" s="8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R45" s="13"/>
    </row>
    <row r="46" spans="2:18" x14ac:dyDescent="0.25">
      <c r="B46" s="12">
        <v>43617</v>
      </c>
      <c r="E46" s="13">
        <f t="shared" ref="E46:E48" si="8">O48</f>
        <v>73380038</v>
      </c>
      <c r="K46" s="13">
        <f>G46-I46</f>
        <v>0</v>
      </c>
      <c r="M46" s="13">
        <f>O46-K46-E46</f>
        <v>2701002</v>
      </c>
      <c r="O46" s="13">
        <v>76081040</v>
      </c>
      <c r="R46" s="13"/>
    </row>
    <row r="47" spans="2:18" x14ac:dyDescent="0.25">
      <c r="E47" s="13"/>
      <c r="R47" s="13"/>
    </row>
    <row r="48" spans="2:18" x14ac:dyDescent="0.25">
      <c r="B48" s="12">
        <v>43525</v>
      </c>
      <c r="E48" s="13">
        <f t="shared" si="8"/>
        <v>71173134</v>
      </c>
      <c r="F48" s="13"/>
      <c r="G48" s="13">
        <v>12836</v>
      </c>
      <c r="H48" s="13"/>
      <c r="I48" s="13">
        <v>12836</v>
      </c>
      <c r="J48" s="13"/>
      <c r="K48" s="13">
        <f>G48-I48</f>
        <v>0</v>
      </c>
      <c r="L48" s="13"/>
      <c r="M48" s="13">
        <f>O48-K48-E48</f>
        <v>2206904</v>
      </c>
      <c r="N48" s="12"/>
      <c r="O48" s="13">
        <v>73380038</v>
      </c>
      <c r="R48" s="13"/>
    </row>
    <row r="49" spans="2:18" x14ac:dyDescent="0.25">
      <c r="R49" s="13"/>
    </row>
    <row r="50" spans="2:18" x14ac:dyDescent="0.25">
      <c r="B50" s="12">
        <v>43435</v>
      </c>
      <c r="E50" s="13">
        <f>O52</f>
        <v>70626943</v>
      </c>
      <c r="F50" s="13"/>
      <c r="G50" s="13">
        <v>7107950</v>
      </c>
      <c r="H50" s="13"/>
      <c r="I50" s="13">
        <v>7107950</v>
      </c>
      <c r="J50" s="13"/>
      <c r="K50" s="13">
        <f>G50-I50</f>
        <v>0</v>
      </c>
      <c r="L50" s="13"/>
      <c r="M50" s="13">
        <f>O50-K50-E50</f>
        <v>546191</v>
      </c>
      <c r="N50" s="12"/>
      <c r="O50" s="13">
        <v>71173134</v>
      </c>
      <c r="R50" s="13"/>
    </row>
    <row r="51" spans="2:18" x14ac:dyDescent="0.25">
      <c r="R51" s="13"/>
    </row>
    <row r="52" spans="2:18" x14ac:dyDescent="0.25">
      <c r="B52" s="12">
        <v>43344</v>
      </c>
      <c r="E52" s="13">
        <f>O54</f>
        <v>66081826</v>
      </c>
      <c r="F52" s="13"/>
      <c r="G52" s="13">
        <v>6207072</v>
      </c>
      <c r="H52" s="13"/>
      <c r="I52" s="13">
        <v>6207072</v>
      </c>
      <c r="J52" s="13"/>
      <c r="K52" s="13">
        <f>G52-I52</f>
        <v>0</v>
      </c>
      <c r="L52" s="13"/>
      <c r="M52" s="13">
        <f>O52-K52-E52</f>
        <v>4545117</v>
      </c>
      <c r="N52" s="12"/>
      <c r="O52" s="13">
        <v>70626943</v>
      </c>
      <c r="R52" s="13"/>
    </row>
    <row r="53" spans="2:18" x14ac:dyDescent="0.25">
      <c r="R53" s="13"/>
    </row>
    <row r="54" spans="2:18" x14ac:dyDescent="0.25">
      <c r="B54" s="12">
        <v>43252</v>
      </c>
      <c r="E54" s="13">
        <f>O56</f>
        <v>67617360</v>
      </c>
      <c r="F54" s="13"/>
      <c r="G54" s="13">
        <v>0</v>
      </c>
      <c r="H54" s="13"/>
      <c r="I54" s="13"/>
      <c r="J54" s="13"/>
      <c r="K54" s="13">
        <f>G54-I54</f>
        <v>0</v>
      </c>
      <c r="L54" s="13"/>
      <c r="M54" s="13">
        <f>O54-K54-E54</f>
        <v>-1535534</v>
      </c>
      <c r="N54" s="12"/>
      <c r="O54" s="13">
        <v>66081826</v>
      </c>
      <c r="R54" s="13"/>
    </row>
    <row r="55" spans="2:18" x14ac:dyDescent="0.25">
      <c r="R55" s="13"/>
    </row>
    <row r="56" spans="2:18" x14ac:dyDescent="0.25">
      <c r="B56" s="12">
        <v>43160</v>
      </c>
      <c r="E56" s="13"/>
      <c r="F56" s="13"/>
      <c r="G56" s="13">
        <v>62500000</v>
      </c>
      <c r="H56" s="13"/>
      <c r="I56" s="13">
        <v>0</v>
      </c>
      <c r="J56" s="13"/>
      <c r="K56" s="13">
        <f>G56-I56</f>
        <v>62500000</v>
      </c>
      <c r="L56" s="13"/>
      <c r="M56" s="13">
        <f>O56-K56-E56</f>
        <v>5117360</v>
      </c>
      <c r="N56" s="12"/>
      <c r="O56" s="13">
        <v>67617360</v>
      </c>
      <c r="R56" s="13"/>
    </row>
    <row r="57" spans="2:18" x14ac:dyDescent="0.25">
      <c r="P57" s="13"/>
    </row>
    <row r="58" spans="2:18" x14ac:dyDescent="0.25">
      <c r="E58" s="13"/>
      <c r="F58" s="13"/>
      <c r="G58" s="13">
        <f>SUM(G26:G56)</f>
        <v>92189873</v>
      </c>
      <c r="H58" s="13"/>
      <c r="I58" s="13">
        <f>SUM(I26:I56)</f>
        <v>20739953</v>
      </c>
      <c r="J58" s="13"/>
      <c r="K58" s="13"/>
      <c r="L58" s="13"/>
      <c r="M58" s="13">
        <f>SUM(M30:M56)</f>
        <v>31015854</v>
      </c>
      <c r="N58" s="13"/>
      <c r="O58" s="13"/>
      <c r="P58" s="13"/>
    </row>
    <row r="59" spans="2:18" x14ac:dyDescent="0.25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2:18" x14ac:dyDescent="0.25">
      <c r="B60" s="8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2:18" x14ac:dyDescent="0.25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2:18" x14ac:dyDescent="0.25">
      <c r="C62" s="8"/>
      <c r="D62" s="8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2:18" x14ac:dyDescent="0.25">
      <c r="B63" s="26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</row>
    <row r="64" spans="2:18" x14ac:dyDescent="0.25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B132"/>
  <sheetViews>
    <sheetView workbookViewId="0">
      <selection activeCell="I8" sqref="I8"/>
    </sheetView>
  </sheetViews>
  <sheetFormatPr defaultRowHeight="14.4" x14ac:dyDescent="0.3"/>
  <cols>
    <col min="2" max="2" width="9.6640625" bestFit="1" customWidth="1"/>
    <col min="5" max="5" width="15.33203125" customWidth="1"/>
    <col min="6" max="6" width="1.6640625" customWidth="1"/>
    <col min="7" max="7" width="15.33203125" customWidth="1"/>
    <col min="8" max="8" width="1.33203125" customWidth="1"/>
    <col min="9" max="9" width="16.33203125" customWidth="1"/>
    <col min="10" max="10" width="0.6640625" customWidth="1"/>
    <col min="11" max="11" width="16.6640625" customWidth="1"/>
    <col min="12" max="12" width="1.33203125" customWidth="1"/>
    <col min="13" max="13" width="19.5546875" customWidth="1"/>
    <col min="14" max="14" width="0.5546875" customWidth="1"/>
    <col min="15" max="15" width="15.6640625" customWidth="1"/>
    <col min="16" max="16" width="1.5546875" customWidth="1"/>
    <col min="17" max="17" width="17.33203125" customWidth="1"/>
    <col min="21" max="21" width="9.88671875" bestFit="1" customWidth="1"/>
  </cols>
  <sheetData>
    <row r="1" spans="2:17" x14ac:dyDescent="0.3">
      <c r="J1" s="22"/>
      <c r="K1" s="3"/>
    </row>
    <row r="2" spans="2:17" x14ac:dyDescent="0.3">
      <c r="B2" s="1" t="s">
        <v>7</v>
      </c>
    </row>
    <row r="4" spans="2:17" x14ac:dyDescent="0.3">
      <c r="B4" t="s">
        <v>22</v>
      </c>
      <c r="D4" t="s">
        <v>23</v>
      </c>
    </row>
    <row r="5" spans="2:17" x14ac:dyDescent="0.3">
      <c r="E5" t="s">
        <v>0</v>
      </c>
      <c r="G5" t="s">
        <v>1</v>
      </c>
      <c r="I5" t="s">
        <v>2</v>
      </c>
      <c r="K5" t="s">
        <v>3</v>
      </c>
      <c r="M5" t="s">
        <v>4</v>
      </c>
      <c r="O5" t="s">
        <v>0</v>
      </c>
      <c r="P5" s="1"/>
      <c r="Q5" t="s">
        <v>5</v>
      </c>
    </row>
    <row r="6" spans="2:17" x14ac:dyDescent="0.3">
      <c r="B6" s="2">
        <v>45352</v>
      </c>
      <c r="E6" s="3">
        <f>O8</f>
        <v>11325985</v>
      </c>
      <c r="I6" s="3">
        <v>1715431.17</v>
      </c>
      <c r="K6" s="3">
        <f>G6-I6</f>
        <v>-1715431.17</v>
      </c>
      <c r="L6" s="3"/>
      <c r="M6" s="3">
        <f>O6-K6-E6</f>
        <v>1614543.17</v>
      </c>
      <c r="O6" s="3">
        <v>11225097</v>
      </c>
      <c r="P6" s="1"/>
    </row>
    <row r="7" spans="2:17" x14ac:dyDescent="0.3">
      <c r="P7" s="1"/>
    </row>
    <row r="8" spans="2:17" x14ac:dyDescent="0.3">
      <c r="B8" s="2">
        <v>45261</v>
      </c>
      <c r="E8" s="3">
        <f>O10</f>
        <v>11269129.699999999</v>
      </c>
      <c r="I8" s="3">
        <v>98075.19</v>
      </c>
      <c r="K8" s="3">
        <f>G8-I8</f>
        <v>-98075.19</v>
      </c>
      <c r="L8" s="3"/>
      <c r="M8" s="3">
        <f>O8-K8-E8</f>
        <v>154930.49000000022</v>
      </c>
      <c r="O8" s="3">
        <v>11325985</v>
      </c>
      <c r="P8" s="1"/>
    </row>
    <row r="9" spans="2:17" x14ac:dyDescent="0.3">
      <c r="P9" s="1"/>
    </row>
    <row r="10" spans="2:17" x14ac:dyDescent="0.3">
      <c r="B10" s="2">
        <v>45170</v>
      </c>
      <c r="E10" s="3">
        <f>O12</f>
        <v>12913025</v>
      </c>
      <c r="F10" s="3"/>
      <c r="G10" s="3"/>
      <c r="H10" s="3"/>
      <c r="I10" s="3">
        <v>1643895.3</v>
      </c>
      <c r="J10" s="3"/>
      <c r="K10" s="3">
        <f>G10-I10</f>
        <v>-1643895.3</v>
      </c>
      <c r="L10" s="3"/>
      <c r="M10" s="3">
        <f>O10-K10-E10</f>
        <v>0</v>
      </c>
      <c r="N10" s="3"/>
      <c r="O10" s="3">
        <v>11269129.699999999</v>
      </c>
      <c r="P10" s="3"/>
      <c r="Q10" s="3"/>
    </row>
    <row r="11" spans="2:17" x14ac:dyDescent="0.3"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2:17" x14ac:dyDescent="0.3">
      <c r="B12" s="2">
        <v>45078</v>
      </c>
      <c r="E12" s="3">
        <f>O14</f>
        <v>13163828</v>
      </c>
      <c r="F12" s="3"/>
      <c r="G12" s="3"/>
      <c r="H12" s="3"/>
      <c r="I12" s="3"/>
      <c r="J12" s="3"/>
      <c r="K12" s="3">
        <f>G12-I12</f>
        <v>0</v>
      </c>
      <c r="L12" s="3"/>
      <c r="M12" s="3">
        <f>O12-K12-E12</f>
        <v>-250803</v>
      </c>
      <c r="N12" s="3"/>
      <c r="O12" s="3">
        <v>12913025</v>
      </c>
      <c r="P12" s="3"/>
      <c r="Q12" s="3">
        <v>-114992.75</v>
      </c>
    </row>
    <row r="13" spans="2:17" x14ac:dyDescent="0.3"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2:17" x14ac:dyDescent="0.3">
      <c r="B14" s="2">
        <v>44986</v>
      </c>
      <c r="E14" s="3">
        <f>O16</f>
        <v>14167843.66</v>
      </c>
      <c r="F14" s="3"/>
      <c r="G14" s="3"/>
      <c r="H14" s="3"/>
      <c r="I14" s="3">
        <v>283037.96000000002</v>
      </c>
      <c r="J14" s="3"/>
      <c r="K14" s="3">
        <f>G14-I14</f>
        <v>-283037.96000000002</v>
      </c>
      <c r="L14" s="3"/>
      <c r="M14" s="3">
        <f>O14-K14-E14</f>
        <v>-720977.69999999925</v>
      </c>
      <c r="N14" s="3"/>
      <c r="O14" s="3">
        <v>13163828</v>
      </c>
      <c r="P14" s="3"/>
      <c r="Q14" s="3"/>
    </row>
    <row r="15" spans="2:17" x14ac:dyDescent="0.3">
      <c r="B15" s="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2:17" x14ac:dyDescent="0.3">
      <c r="B16" s="2">
        <v>44896</v>
      </c>
      <c r="E16" s="3">
        <f>O18</f>
        <v>14280794</v>
      </c>
      <c r="F16" s="3"/>
      <c r="G16" s="3"/>
      <c r="H16" s="3"/>
      <c r="I16" s="3"/>
      <c r="J16" s="3"/>
      <c r="K16" s="3">
        <f>G16-I16</f>
        <v>0</v>
      </c>
      <c r="L16" s="3"/>
      <c r="M16" s="3">
        <f>O16-K16-E16</f>
        <v>-112950.33999999985</v>
      </c>
      <c r="N16" s="3"/>
      <c r="O16" s="3">
        <v>14167843.66</v>
      </c>
      <c r="P16" s="3"/>
      <c r="Q16" s="3">
        <v>112950.34</v>
      </c>
    </row>
    <row r="17" spans="2:17" x14ac:dyDescent="0.3">
      <c r="B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2:17" x14ac:dyDescent="0.3">
      <c r="B18" s="2">
        <v>44805</v>
      </c>
      <c r="E18" s="3">
        <f>O20</f>
        <v>15077881.18</v>
      </c>
      <c r="F18" s="3"/>
      <c r="G18" s="3"/>
      <c r="H18" s="3"/>
      <c r="I18" s="3"/>
      <c r="J18" s="3"/>
      <c r="K18" s="3">
        <f>G18-I18</f>
        <v>0</v>
      </c>
      <c r="L18" s="3"/>
      <c r="M18" s="3">
        <f>O18-K18-E18</f>
        <v>-797087.1799999997</v>
      </c>
      <c r="N18" s="3"/>
      <c r="O18" s="3">
        <v>14280794</v>
      </c>
      <c r="P18" s="3"/>
      <c r="Q18" s="3">
        <v>185918.32</v>
      </c>
    </row>
    <row r="19" spans="2:17" x14ac:dyDescent="0.3">
      <c r="B19" s="2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2:17" x14ac:dyDescent="0.3">
      <c r="B20" s="2">
        <v>44713</v>
      </c>
      <c r="E20" s="3">
        <f>O22</f>
        <v>16237381</v>
      </c>
      <c r="F20" s="3"/>
      <c r="G20" s="3"/>
      <c r="H20" s="3"/>
      <c r="I20" s="3">
        <v>670950.74</v>
      </c>
      <c r="J20" s="3"/>
      <c r="K20" s="3">
        <f>G20-I20</f>
        <v>-670950.74</v>
      </c>
      <c r="L20" s="3"/>
      <c r="M20" s="3">
        <f>O20-K20-E20</f>
        <v>-488549.08000000007</v>
      </c>
      <c r="N20" s="3"/>
      <c r="O20" s="3">
        <v>15077881.18</v>
      </c>
      <c r="P20" s="3"/>
      <c r="Q20" s="3">
        <v>1159499.82</v>
      </c>
    </row>
    <row r="21" spans="2:17" x14ac:dyDescent="0.3">
      <c r="B21" s="2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2:17" x14ac:dyDescent="0.3">
      <c r="B22" s="2">
        <v>44621</v>
      </c>
      <c r="E22" s="3">
        <f>O24</f>
        <v>17614105</v>
      </c>
      <c r="F22" s="3"/>
      <c r="G22" s="3"/>
      <c r="H22" s="3"/>
      <c r="I22" s="3">
        <v>1322438</v>
      </c>
      <c r="J22" s="3"/>
      <c r="K22" s="3">
        <f>G22-I22</f>
        <v>-1322438</v>
      </c>
      <c r="L22" s="3"/>
      <c r="M22" s="3">
        <f>O22-K22-E22</f>
        <v>-54286</v>
      </c>
      <c r="N22" s="3"/>
      <c r="O22" s="3">
        <v>16237381</v>
      </c>
      <c r="P22" s="3"/>
      <c r="Q22" s="3">
        <v>217214</v>
      </c>
    </row>
    <row r="23" spans="2:17" x14ac:dyDescent="0.3">
      <c r="P23" s="1"/>
    </row>
    <row r="24" spans="2:17" x14ac:dyDescent="0.3">
      <c r="B24" s="2">
        <v>44531</v>
      </c>
      <c r="E24" s="3">
        <f>O26</f>
        <v>18447578</v>
      </c>
      <c r="I24" s="3">
        <f>322167+977437</f>
        <v>1299604</v>
      </c>
      <c r="K24" s="3">
        <f>G24-I24</f>
        <v>-1299604</v>
      </c>
      <c r="M24" s="3">
        <f>O24-K24-E24</f>
        <v>466131</v>
      </c>
      <c r="O24" s="3">
        <v>17614105</v>
      </c>
      <c r="P24" s="1"/>
      <c r="Q24" s="3">
        <v>208924</v>
      </c>
    </row>
    <row r="25" spans="2:17" x14ac:dyDescent="0.3">
      <c r="P25" s="1"/>
    </row>
    <row r="26" spans="2:17" x14ac:dyDescent="0.3">
      <c r="B26" s="2">
        <v>44440</v>
      </c>
      <c r="E26" s="3">
        <f>O28</f>
        <v>19461524</v>
      </c>
      <c r="I26" s="3">
        <v>1051184</v>
      </c>
      <c r="K26" s="3">
        <f>G26-I26</f>
        <v>-1051184</v>
      </c>
      <c r="M26" s="3">
        <f>O26-K26-E26</f>
        <v>37238</v>
      </c>
      <c r="O26" s="3">
        <v>18447578</v>
      </c>
      <c r="P26" s="1"/>
      <c r="Q26" s="3">
        <v>327214.01</v>
      </c>
    </row>
    <row r="28" spans="2:17" x14ac:dyDescent="0.3">
      <c r="B28" s="2">
        <v>44348</v>
      </c>
      <c r="E28" s="3">
        <f>O30</f>
        <v>20806158</v>
      </c>
      <c r="I28" s="3">
        <v>1510134</v>
      </c>
      <c r="K28" s="3">
        <f>G28-I28</f>
        <v>-1510134</v>
      </c>
      <c r="L28" s="3"/>
      <c r="M28" s="3">
        <f>O28-K28-E28</f>
        <v>165500</v>
      </c>
      <c r="O28" s="3">
        <v>19461524</v>
      </c>
      <c r="Q28" s="3">
        <v>358028</v>
      </c>
    </row>
    <row r="30" spans="2:17" x14ac:dyDescent="0.3">
      <c r="B30" s="2">
        <v>44256</v>
      </c>
      <c r="E30" s="3">
        <f>O32</f>
        <v>22206354</v>
      </c>
      <c r="I30" s="3">
        <v>1503015</v>
      </c>
      <c r="K30" s="3">
        <f>G30-I30</f>
        <v>-1503015</v>
      </c>
      <c r="L30" s="3"/>
      <c r="M30" s="3">
        <f>O30-K30-E30</f>
        <v>102819</v>
      </c>
      <c r="O30" s="3">
        <v>20806158</v>
      </c>
      <c r="Q30" s="3">
        <v>309793</v>
      </c>
    </row>
    <row r="32" spans="2:17" x14ac:dyDescent="0.3">
      <c r="B32" s="2">
        <v>44166</v>
      </c>
      <c r="E32" s="3">
        <f>O34</f>
        <v>22387174</v>
      </c>
      <c r="I32" s="3">
        <v>425013</v>
      </c>
      <c r="K32" s="3">
        <f>G32-I32</f>
        <v>-425013</v>
      </c>
      <c r="L32" s="3"/>
      <c r="M32" s="3">
        <f>O32-K32-E32</f>
        <v>244193</v>
      </c>
      <c r="O32" s="3">
        <v>22206354</v>
      </c>
      <c r="P32" s="3"/>
      <c r="Q32" s="3">
        <v>307177</v>
      </c>
    </row>
    <row r="34" spans="2:28" x14ac:dyDescent="0.3">
      <c r="B34" s="2">
        <v>44104</v>
      </c>
      <c r="E34" s="3">
        <f>O36</f>
        <v>23736119</v>
      </c>
      <c r="I34" s="3">
        <v>1728228</v>
      </c>
      <c r="K34" s="3">
        <f>G34-I34</f>
        <v>-1728228</v>
      </c>
      <c r="L34" s="3"/>
      <c r="M34" s="3">
        <f>O34-K34-E34</f>
        <v>379283</v>
      </c>
      <c r="O34" s="3">
        <v>22387174</v>
      </c>
      <c r="Q34" s="3">
        <v>299974</v>
      </c>
    </row>
    <row r="36" spans="2:28" x14ac:dyDescent="0.3">
      <c r="B36" s="2">
        <v>43983</v>
      </c>
      <c r="E36" s="3">
        <f>O38</f>
        <v>25292717</v>
      </c>
      <c r="F36" s="3"/>
      <c r="G36" s="3"/>
      <c r="H36" s="3"/>
      <c r="I36" s="3">
        <v>800646</v>
      </c>
      <c r="J36" s="3"/>
      <c r="K36" s="3">
        <f>G36-I36</f>
        <v>-800646</v>
      </c>
      <c r="L36" s="3"/>
      <c r="M36" s="3">
        <f>O36-K36-E36</f>
        <v>-755952</v>
      </c>
      <c r="N36" s="3"/>
      <c r="O36" s="3">
        <v>23736119</v>
      </c>
      <c r="P36" s="3"/>
      <c r="Q36" s="3">
        <v>432064</v>
      </c>
    </row>
    <row r="37" spans="2:28" x14ac:dyDescent="0.3"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28" x14ac:dyDescent="0.3">
      <c r="B38" s="2">
        <v>43891</v>
      </c>
      <c r="E38" s="3">
        <f>O40</f>
        <v>28825472</v>
      </c>
      <c r="F38" s="3"/>
      <c r="G38" s="3"/>
      <c r="H38" s="3"/>
      <c r="I38" s="3">
        <v>1793688</v>
      </c>
      <c r="J38" s="3"/>
      <c r="K38" s="3">
        <f>G38-I38</f>
        <v>-1793688</v>
      </c>
      <c r="L38" s="3"/>
      <c r="M38" s="3">
        <f>O38-K38-E38</f>
        <v>-1739067</v>
      </c>
      <c r="N38" s="3"/>
      <c r="O38" s="3">
        <v>25292717</v>
      </c>
      <c r="P38" s="3"/>
      <c r="Q38" s="3">
        <v>379566</v>
      </c>
    </row>
    <row r="39" spans="2:28" x14ac:dyDescent="0.3"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28" x14ac:dyDescent="0.3">
      <c r="B40" s="2">
        <v>43800</v>
      </c>
      <c r="E40" s="3">
        <f>O42</f>
        <v>30964505</v>
      </c>
      <c r="F40" s="3"/>
      <c r="G40" s="3"/>
      <c r="H40" s="3"/>
      <c r="I40" s="3">
        <v>1824022</v>
      </c>
      <c r="J40" s="3"/>
      <c r="K40" s="3">
        <f>G40-I40</f>
        <v>-1824022</v>
      </c>
      <c r="L40" s="3"/>
      <c r="M40" s="3">
        <f>O40-K40-E40</f>
        <v>-315011</v>
      </c>
      <c r="N40" s="3"/>
      <c r="O40" s="3">
        <v>28825472</v>
      </c>
      <c r="P40" s="3"/>
      <c r="Q40" s="3">
        <v>671457</v>
      </c>
    </row>
    <row r="41" spans="2:28" x14ac:dyDescent="0.3">
      <c r="AB41" s="3"/>
    </row>
    <row r="42" spans="2:28" x14ac:dyDescent="0.3">
      <c r="B42" s="2">
        <v>43709</v>
      </c>
      <c r="E42" s="3">
        <f>O44</f>
        <v>31740619</v>
      </c>
      <c r="G42" s="3"/>
      <c r="H42" s="3"/>
      <c r="I42" s="3">
        <v>1132152</v>
      </c>
      <c r="J42" s="3"/>
      <c r="K42" s="3">
        <f>G42-I42</f>
        <v>-1132152</v>
      </c>
      <c r="L42" s="3"/>
      <c r="M42" s="3">
        <f>O42-K42-E42</f>
        <v>356038</v>
      </c>
      <c r="N42" s="3"/>
      <c r="O42" s="3">
        <v>30964505</v>
      </c>
      <c r="P42" s="3"/>
      <c r="Q42" s="3">
        <v>364134</v>
      </c>
    </row>
    <row r="44" spans="2:28" x14ac:dyDescent="0.3">
      <c r="B44" s="2">
        <v>43617</v>
      </c>
      <c r="E44" s="3">
        <f>O46</f>
        <v>30719076</v>
      </c>
      <c r="G44" s="3">
        <v>1002123</v>
      </c>
      <c r="H44" s="3"/>
      <c r="I44" s="3"/>
      <c r="J44" s="3"/>
      <c r="K44" s="3">
        <f>G44-I44</f>
        <v>1002123</v>
      </c>
      <c r="L44" s="3"/>
      <c r="M44" s="3">
        <f>O44-K44-E44</f>
        <v>19420</v>
      </c>
      <c r="N44" s="3"/>
      <c r="O44" s="3">
        <v>31740619</v>
      </c>
      <c r="P44" s="3"/>
      <c r="Q44" s="3">
        <v>544539</v>
      </c>
    </row>
    <row r="46" spans="2:28" x14ac:dyDescent="0.3">
      <c r="B46" s="2">
        <v>43525</v>
      </c>
      <c r="E46" s="3">
        <f>O48</f>
        <v>30354207</v>
      </c>
      <c r="F46" s="3"/>
      <c r="G46" s="3">
        <v>0</v>
      </c>
      <c r="H46" s="3"/>
      <c r="I46" s="3"/>
      <c r="J46" s="3"/>
      <c r="K46" s="3">
        <v>0</v>
      </c>
      <c r="L46" s="3"/>
      <c r="M46" s="3">
        <f t="shared" ref="M46:M68" si="0">O46-K46-E46</f>
        <v>364869</v>
      </c>
      <c r="N46" s="3"/>
      <c r="O46" s="3">
        <v>30719076</v>
      </c>
      <c r="P46" s="3"/>
      <c r="Q46" s="3">
        <v>396641</v>
      </c>
    </row>
    <row r="47" spans="2:28" x14ac:dyDescent="0.3"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2:28" x14ac:dyDescent="0.3">
      <c r="B48" s="2">
        <v>43435</v>
      </c>
      <c r="E48" s="3">
        <f>O50</f>
        <v>30527222</v>
      </c>
      <c r="F48" s="3"/>
      <c r="G48" s="3">
        <v>0</v>
      </c>
      <c r="H48" s="3"/>
      <c r="I48" s="3"/>
      <c r="J48" s="3"/>
      <c r="K48" s="3">
        <v>0</v>
      </c>
      <c r="L48" s="3"/>
      <c r="M48" s="3">
        <f t="shared" si="0"/>
        <v>-173015</v>
      </c>
      <c r="N48" s="3"/>
      <c r="O48" s="3">
        <v>30354207</v>
      </c>
      <c r="P48" s="3"/>
      <c r="Q48" s="3">
        <v>602270</v>
      </c>
    </row>
    <row r="49" spans="2:21" x14ac:dyDescent="0.3"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2:21" x14ac:dyDescent="0.3">
      <c r="B50" s="2">
        <v>43344</v>
      </c>
      <c r="E50" s="3">
        <v>28449942</v>
      </c>
      <c r="F50" s="3"/>
      <c r="G50" s="3">
        <v>2135997.7999999998</v>
      </c>
      <c r="H50" s="3"/>
      <c r="I50" s="3"/>
      <c r="J50" s="3"/>
      <c r="K50" s="3">
        <v>2135997.7999999998</v>
      </c>
      <c r="L50" s="3"/>
      <c r="M50" s="3">
        <f t="shared" si="0"/>
        <v>-58717.800000000745</v>
      </c>
      <c r="N50" s="3"/>
      <c r="O50" s="3">
        <v>30527222</v>
      </c>
      <c r="P50" s="3"/>
      <c r="Q50" s="3">
        <v>382911</v>
      </c>
      <c r="U50" s="3"/>
    </row>
    <row r="51" spans="2:21" x14ac:dyDescent="0.3"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2:21" x14ac:dyDescent="0.3">
      <c r="B52" s="2">
        <v>43252</v>
      </c>
      <c r="E52" s="3">
        <v>26619031</v>
      </c>
      <c r="F52" s="3"/>
      <c r="G52" s="3">
        <v>1523486</v>
      </c>
      <c r="H52" s="3"/>
      <c r="I52" s="3"/>
      <c r="J52" s="3"/>
      <c r="K52" s="3">
        <v>1523486</v>
      </c>
      <c r="L52" s="3"/>
      <c r="M52" s="3">
        <f t="shared" si="0"/>
        <v>307425</v>
      </c>
      <c r="N52" s="3"/>
      <c r="O52" s="3">
        <v>28449942</v>
      </c>
      <c r="P52" s="3"/>
      <c r="Q52" s="3">
        <v>467618</v>
      </c>
    </row>
    <row r="53" spans="2:21" x14ac:dyDescent="0.3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2:21" x14ac:dyDescent="0.3">
      <c r="B54" s="2">
        <v>43160</v>
      </c>
      <c r="E54" s="3">
        <v>23303450</v>
      </c>
      <c r="F54" s="3"/>
      <c r="G54" s="3">
        <v>1793583.36</v>
      </c>
      <c r="H54" s="3"/>
      <c r="I54" s="3"/>
      <c r="J54" s="3"/>
      <c r="K54" s="3">
        <v>1793583.36</v>
      </c>
      <c r="L54" s="3"/>
      <c r="M54" s="3">
        <f t="shared" si="0"/>
        <v>1521998</v>
      </c>
      <c r="N54" s="2">
        <v>43070</v>
      </c>
      <c r="O54" s="3">
        <v>26619031.359999999</v>
      </c>
      <c r="P54" s="4"/>
      <c r="Q54" s="3">
        <v>317057</v>
      </c>
    </row>
    <row r="55" spans="2:21" x14ac:dyDescent="0.3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2:21" x14ac:dyDescent="0.3">
      <c r="B56" s="2">
        <v>43070</v>
      </c>
      <c r="E56" s="3">
        <v>18777325</v>
      </c>
      <c r="F56" s="3"/>
      <c r="G56" s="3">
        <v>5850247</v>
      </c>
      <c r="H56" s="3"/>
      <c r="I56" s="3"/>
      <c r="J56" s="3"/>
      <c r="K56" s="3">
        <v>5850247</v>
      </c>
      <c r="L56" s="3"/>
      <c r="M56" s="3">
        <f t="shared" si="0"/>
        <v>-1324122</v>
      </c>
      <c r="N56" s="3"/>
      <c r="O56" s="3">
        <v>23303450</v>
      </c>
      <c r="P56" s="4"/>
      <c r="Q56" s="3">
        <v>748236.44</v>
      </c>
    </row>
    <row r="57" spans="2:21" x14ac:dyDescent="0.3"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2:21" x14ac:dyDescent="0.3">
      <c r="B58" s="2">
        <v>42979</v>
      </c>
      <c r="E58" s="3">
        <f>O60</f>
        <v>18777325</v>
      </c>
      <c r="F58" s="3"/>
      <c r="G58" s="3"/>
      <c r="H58" s="3"/>
      <c r="I58" s="3"/>
      <c r="J58" s="3"/>
      <c r="K58" s="3"/>
      <c r="L58" s="3"/>
      <c r="M58" s="3">
        <f t="shared" si="0"/>
        <v>0</v>
      </c>
      <c r="N58" s="3"/>
      <c r="O58" s="3">
        <f>E58</f>
        <v>18777325</v>
      </c>
      <c r="P58" s="3"/>
      <c r="Q58" s="3">
        <v>0</v>
      </c>
    </row>
    <row r="59" spans="2:21" x14ac:dyDescent="0.3"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2:21" x14ac:dyDescent="0.3">
      <c r="B60" s="2">
        <v>42887</v>
      </c>
      <c r="E60" s="3">
        <v>15366042</v>
      </c>
      <c r="F60" s="3"/>
      <c r="G60" s="3">
        <v>3230359</v>
      </c>
      <c r="H60" s="3"/>
      <c r="I60" s="3"/>
      <c r="J60" s="3"/>
      <c r="K60" s="3">
        <f>G60-I60</f>
        <v>3230359</v>
      </c>
      <c r="L60" s="3"/>
      <c r="M60" s="3">
        <f t="shared" si="0"/>
        <v>180924</v>
      </c>
      <c r="N60" s="3"/>
      <c r="O60" s="3">
        <v>18777325</v>
      </c>
      <c r="P60" s="3"/>
      <c r="Q60" s="3">
        <v>202454</v>
      </c>
    </row>
    <row r="61" spans="2:21" x14ac:dyDescent="0.3"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2:21" x14ac:dyDescent="0.3">
      <c r="B62" s="2">
        <v>42795</v>
      </c>
      <c r="E62" s="3">
        <v>13623241</v>
      </c>
      <c r="F62" s="3"/>
      <c r="G62" s="3">
        <v>2332414</v>
      </c>
      <c r="H62" s="3"/>
      <c r="I62" s="3"/>
      <c r="J62" s="3"/>
      <c r="K62" s="3">
        <f t="shared" ref="K62:K68" si="1">G62-I62</f>
        <v>2332414</v>
      </c>
      <c r="L62" s="3"/>
      <c r="M62" s="3">
        <f t="shared" si="0"/>
        <v>-589614</v>
      </c>
      <c r="N62" s="3"/>
      <c r="O62" s="3">
        <v>15366041</v>
      </c>
      <c r="P62" s="3"/>
      <c r="Q62" s="3">
        <v>852505</v>
      </c>
    </row>
    <row r="63" spans="2:21" x14ac:dyDescent="0.3"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2:21" x14ac:dyDescent="0.3">
      <c r="B64" s="2">
        <v>42705</v>
      </c>
      <c r="E64" s="3">
        <v>18581339</v>
      </c>
      <c r="F64" s="3"/>
      <c r="G64" s="3"/>
      <c r="H64" s="3"/>
      <c r="I64" s="3">
        <v>4940369</v>
      </c>
      <c r="J64" s="3"/>
      <c r="K64" s="3">
        <f t="shared" si="1"/>
        <v>-4940369</v>
      </c>
      <c r="L64" s="3"/>
      <c r="M64" s="3">
        <f t="shared" si="0"/>
        <v>-17729</v>
      </c>
      <c r="N64" s="3"/>
      <c r="O64" s="3">
        <v>13623241</v>
      </c>
      <c r="P64" s="3"/>
      <c r="Q64" s="3">
        <v>0</v>
      </c>
    </row>
    <row r="65" spans="2:17" x14ac:dyDescent="0.3"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2:17" x14ac:dyDescent="0.3">
      <c r="B66" s="2">
        <v>42614</v>
      </c>
      <c r="E66" s="3">
        <v>16988415</v>
      </c>
      <c r="F66" s="3"/>
      <c r="G66" s="3"/>
      <c r="H66" s="3"/>
      <c r="I66" s="3"/>
      <c r="J66" s="3"/>
      <c r="K66" s="3">
        <f t="shared" si="1"/>
        <v>0</v>
      </c>
      <c r="L66" s="3"/>
      <c r="M66" s="3">
        <f t="shared" si="0"/>
        <v>1592924</v>
      </c>
      <c r="N66" s="3"/>
      <c r="O66" s="3">
        <v>18581339</v>
      </c>
      <c r="P66" s="3"/>
      <c r="Q66" s="3">
        <v>0</v>
      </c>
    </row>
    <row r="67" spans="2:17" x14ac:dyDescent="0.3"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2:17" x14ac:dyDescent="0.3">
      <c r="B68" s="2">
        <v>42522</v>
      </c>
      <c r="E68" s="3"/>
      <c r="F68" s="3"/>
      <c r="G68" s="3">
        <v>16061124</v>
      </c>
      <c r="H68" s="3"/>
      <c r="I68" s="3"/>
      <c r="J68" s="3"/>
      <c r="K68" s="3">
        <f t="shared" si="1"/>
        <v>16061124</v>
      </c>
      <c r="L68" s="3"/>
      <c r="M68" s="3">
        <f t="shared" si="0"/>
        <v>927291</v>
      </c>
      <c r="N68" s="3"/>
      <c r="O68" s="3">
        <v>16988415</v>
      </c>
      <c r="P68" s="3"/>
      <c r="Q68" s="3"/>
    </row>
    <row r="69" spans="2:17" x14ac:dyDescent="0.3"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2:17" x14ac:dyDescent="0.3">
      <c r="B70" s="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2:17" x14ac:dyDescent="0.3">
      <c r="E71" s="3">
        <f>E68</f>
        <v>0</v>
      </c>
      <c r="G71" s="3">
        <f>SUM(G10:G68)</f>
        <v>33929334.159999996</v>
      </c>
      <c r="I71" s="3">
        <f>SUM(I10:I68)</f>
        <v>21928377</v>
      </c>
      <c r="J71" s="3">
        <f t="shared" ref="J71:L71" si="2">SUM(J36:J69)</f>
        <v>0</v>
      </c>
      <c r="K71" s="3">
        <f>SUM(K10:K68)</f>
        <v>12000957.16</v>
      </c>
      <c r="L71" s="3">
        <f t="shared" si="2"/>
        <v>0</v>
      </c>
      <c r="M71" s="3">
        <f>SUM(M10:M68)</f>
        <v>-731828.09999999963</v>
      </c>
      <c r="O71" s="3">
        <f>E71+K71+M71</f>
        <v>11269129.060000001</v>
      </c>
      <c r="Q71" s="3">
        <f>SUM(Q10:Q68)</f>
        <v>9733152.1799999997</v>
      </c>
    </row>
    <row r="72" spans="2:17" x14ac:dyDescent="0.3">
      <c r="K72" s="3">
        <f>G71-I71-K71</f>
        <v>0</v>
      </c>
    </row>
    <row r="73" spans="2:17" x14ac:dyDescent="0.3">
      <c r="K73" s="3"/>
      <c r="O73" s="3"/>
      <c r="Q73" s="3"/>
    </row>
    <row r="74" spans="2:17" x14ac:dyDescent="0.3">
      <c r="K74" s="3"/>
      <c r="O74" s="3"/>
    </row>
    <row r="75" spans="2:17" x14ac:dyDescent="0.3">
      <c r="K75" s="3"/>
      <c r="O75" s="3"/>
    </row>
    <row r="76" spans="2:17" x14ac:dyDescent="0.3">
      <c r="E76" s="20"/>
      <c r="K76" s="3"/>
      <c r="O76" s="3"/>
    </row>
    <row r="77" spans="2:17" x14ac:dyDescent="0.3">
      <c r="E77" s="4"/>
      <c r="K77" s="3"/>
      <c r="O77" s="3"/>
    </row>
    <row r="78" spans="2:17" x14ac:dyDescent="0.3">
      <c r="E78" s="4"/>
      <c r="K78" s="3"/>
      <c r="O78" s="3"/>
    </row>
    <row r="79" spans="2:17" x14ac:dyDescent="0.3">
      <c r="E79" s="4"/>
      <c r="K79" s="3"/>
      <c r="O79" s="3"/>
    </row>
    <row r="80" spans="2:17" x14ac:dyDescent="0.3">
      <c r="E80" s="4"/>
      <c r="K80" s="3"/>
      <c r="O80" s="3"/>
    </row>
    <row r="81" spans="5:15" x14ac:dyDescent="0.3">
      <c r="E81" s="4"/>
      <c r="K81" s="3"/>
      <c r="O81" s="3"/>
    </row>
    <row r="82" spans="5:15" x14ac:dyDescent="0.3">
      <c r="E82" s="4"/>
      <c r="K82" s="3"/>
      <c r="O82" s="3"/>
    </row>
    <row r="83" spans="5:15" x14ac:dyDescent="0.3">
      <c r="E83" s="21"/>
      <c r="K83" s="3"/>
      <c r="O83" s="3"/>
    </row>
    <row r="84" spans="5:15" x14ac:dyDescent="0.3">
      <c r="E84" s="5"/>
      <c r="K84" s="3"/>
      <c r="O84" s="3"/>
    </row>
    <row r="85" spans="5:15" x14ac:dyDescent="0.3">
      <c r="K85" s="3"/>
      <c r="O85" s="3"/>
    </row>
    <row r="86" spans="5:15" x14ac:dyDescent="0.3">
      <c r="K86" s="3"/>
      <c r="O86" s="3"/>
    </row>
    <row r="87" spans="5:15" x14ac:dyDescent="0.3">
      <c r="K87" s="3"/>
      <c r="O87" s="3"/>
    </row>
    <row r="88" spans="5:15" x14ac:dyDescent="0.3">
      <c r="K88" s="3"/>
      <c r="O88" s="3"/>
    </row>
    <row r="89" spans="5:15" x14ac:dyDescent="0.3">
      <c r="K89" s="3"/>
      <c r="O89" s="3"/>
    </row>
    <row r="90" spans="5:15" x14ac:dyDescent="0.3">
      <c r="K90" s="3"/>
    </row>
    <row r="91" spans="5:15" x14ac:dyDescent="0.3">
      <c r="K91" s="3"/>
    </row>
    <row r="92" spans="5:15" x14ac:dyDescent="0.3">
      <c r="K92" s="3"/>
    </row>
    <row r="93" spans="5:15" x14ac:dyDescent="0.3">
      <c r="K93" s="3"/>
    </row>
    <row r="94" spans="5:15" x14ac:dyDescent="0.3">
      <c r="K94" s="3"/>
    </row>
    <row r="95" spans="5:15" x14ac:dyDescent="0.3">
      <c r="K95" s="3"/>
    </row>
    <row r="96" spans="5:15" x14ac:dyDescent="0.3">
      <c r="K96" s="3"/>
    </row>
    <row r="97" spans="11:11" x14ac:dyDescent="0.3">
      <c r="K97" s="3"/>
    </row>
    <row r="98" spans="11:11" x14ac:dyDescent="0.3">
      <c r="K98" s="3"/>
    </row>
    <row r="99" spans="11:11" x14ac:dyDescent="0.3">
      <c r="K99" s="3"/>
    </row>
    <row r="100" spans="11:11" x14ac:dyDescent="0.3">
      <c r="K100" s="3"/>
    </row>
    <row r="101" spans="11:11" x14ac:dyDescent="0.3">
      <c r="K101" s="3"/>
    </row>
    <row r="102" spans="11:11" x14ac:dyDescent="0.3">
      <c r="K102" s="3"/>
    </row>
    <row r="103" spans="11:11" x14ac:dyDescent="0.3">
      <c r="K103" s="3"/>
    </row>
    <row r="104" spans="11:11" x14ac:dyDescent="0.3">
      <c r="K104" s="3"/>
    </row>
    <row r="105" spans="11:11" x14ac:dyDescent="0.3">
      <c r="K105" s="3"/>
    </row>
    <row r="106" spans="11:11" x14ac:dyDescent="0.3">
      <c r="K106" s="3"/>
    </row>
    <row r="107" spans="11:11" x14ac:dyDescent="0.3">
      <c r="K107" s="3"/>
    </row>
    <row r="108" spans="11:11" x14ac:dyDescent="0.3">
      <c r="K108" s="3"/>
    </row>
    <row r="109" spans="11:11" x14ac:dyDescent="0.3">
      <c r="K109" s="3"/>
    </row>
    <row r="110" spans="11:11" x14ac:dyDescent="0.3">
      <c r="K110" s="3"/>
    </row>
    <row r="119" spans="5:5" x14ac:dyDescent="0.3">
      <c r="E119" s="5"/>
    </row>
    <row r="132" spans="1:1" x14ac:dyDescent="0.3">
      <c r="A132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T107"/>
  <sheetViews>
    <sheetView zoomScaleNormal="100" workbookViewId="0">
      <selection activeCell="P4" sqref="P4"/>
    </sheetView>
  </sheetViews>
  <sheetFormatPr defaultRowHeight="14.4" x14ac:dyDescent="0.3"/>
  <cols>
    <col min="1" max="1" width="26.33203125" bestFit="1" customWidth="1"/>
    <col min="2" max="2" width="11.6640625" customWidth="1"/>
    <col min="5" max="5" width="14.109375" customWidth="1"/>
    <col min="7" max="7" width="14.33203125" customWidth="1"/>
    <col min="11" max="11" width="12.6640625" customWidth="1"/>
    <col min="13" max="13" width="10.33203125" customWidth="1"/>
    <col min="15" max="15" width="13.88671875" bestFit="1" customWidth="1"/>
  </cols>
  <sheetData>
    <row r="1" spans="1:20" x14ac:dyDescent="0.3">
      <c r="A1" t="s">
        <v>8</v>
      </c>
      <c r="E1" t="s">
        <v>0</v>
      </c>
      <c r="G1" t="s">
        <v>1</v>
      </c>
      <c r="I1" t="s">
        <v>2</v>
      </c>
      <c r="K1" t="s">
        <v>3</v>
      </c>
      <c r="M1" t="s">
        <v>4</v>
      </c>
      <c r="O1" t="s">
        <v>0</v>
      </c>
      <c r="P1" s="1"/>
      <c r="Q1" t="s">
        <v>5</v>
      </c>
    </row>
    <row r="2" spans="1:20" x14ac:dyDescent="0.3">
      <c r="A2" t="s">
        <v>9</v>
      </c>
      <c r="B2" s="2">
        <v>45352</v>
      </c>
      <c r="E2" s="3">
        <f>O4</f>
        <v>94229969.230000004</v>
      </c>
      <c r="K2" s="3">
        <v>0</v>
      </c>
      <c r="L2" s="3"/>
      <c r="M2" s="3">
        <f>O2-E2-K2</f>
        <v>7408102.75</v>
      </c>
      <c r="O2" s="3">
        <v>101638071.98</v>
      </c>
      <c r="P2" s="1"/>
    </row>
    <row r="3" spans="1:20" x14ac:dyDescent="0.3">
      <c r="A3" t="s">
        <v>10</v>
      </c>
      <c r="P3" s="1"/>
    </row>
    <row r="4" spans="1:20" x14ac:dyDescent="0.3">
      <c r="B4" s="2">
        <v>45261</v>
      </c>
      <c r="E4" s="3">
        <f>O6</f>
        <v>94229969.230000004</v>
      </c>
      <c r="F4" s="3"/>
      <c r="G4" s="3"/>
      <c r="H4" s="3"/>
      <c r="I4" s="3"/>
      <c r="J4" s="3"/>
      <c r="K4" s="3">
        <v>0</v>
      </c>
      <c r="L4" s="3"/>
      <c r="M4" s="3">
        <f>O4-E4-K4</f>
        <v>0</v>
      </c>
      <c r="O4" s="3">
        <v>94229969.230000004</v>
      </c>
      <c r="P4" s="1"/>
    </row>
    <row r="5" spans="1:20" x14ac:dyDescent="0.3">
      <c r="P5" s="1"/>
    </row>
    <row r="6" spans="1:20" x14ac:dyDescent="0.3">
      <c r="B6" s="2">
        <v>45170</v>
      </c>
      <c r="E6" s="3">
        <f>O8</f>
        <v>94229969.230000004</v>
      </c>
      <c r="F6" s="3"/>
      <c r="G6" s="3"/>
      <c r="H6" s="3"/>
      <c r="I6" s="3"/>
      <c r="J6" s="3"/>
      <c r="K6" s="3">
        <v>0</v>
      </c>
      <c r="L6" s="3"/>
      <c r="M6" s="3">
        <f>O6-E6-K6</f>
        <v>0</v>
      </c>
      <c r="N6" s="3"/>
      <c r="O6" s="3">
        <v>94229969.230000004</v>
      </c>
      <c r="P6" s="3"/>
      <c r="Q6" s="3"/>
    </row>
    <row r="7" spans="1:20" x14ac:dyDescent="0.3"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0" x14ac:dyDescent="0.3">
      <c r="B8" s="2">
        <v>45078</v>
      </c>
      <c r="E8" s="3">
        <f>O10</f>
        <v>89529969.230000004</v>
      </c>
      <c r="F8" s="3"/>
      <c r="G8" s="3"/>
      <c r="H8" s="3"/>
      <c r="I8" s="3"/>
      <c r="J8" s="3"/>
      <c r="K8" s="3">
        <v>0</v>
      </c>
      <c r="L8" s="3"/>
      <c r="M8" s="3">
        <f>O8-E8-K8</f>
        <v>4700000</v>
      </c>
      <c r="N8" s="3"/>
      <c r="O8" s="3">
        <v>94229969.230000004</v>
      </c>
      <c r="P8" s="3"/>
      <c r="Q8" s="3"/>
    </row>
    <row r="9" spans="1:20" x14ac:dyDescent="0.3"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0" x14ac:dyDescent="0.3">
      <c r="B10" s="2">
        <v>44986</v>
      </c>
      <c r="E10" s="3">
        <f>O12</f>
        <v>89529969.230000004</v>
      </c>
      <c r="F10" s="3"/>
      <c r="G10" s="3"/>
      <c r="H10" s="3"/>
      <c r="I10" s="3"/>
      <c r="J10" s="3"/>
      <c r="K10" s="3">
        <v>0</v>
      </c>
      <c r="L10" s="3"/>
      <c r="M10" s="3">
        <f>O10-E10-K10</f>
        <v>0</v>
      </c>
      <c r="N10" s="3"/>
      <c r="O10" s="3">
        <v>89529969.230000004</v>
      </c>
      <c r="P10" s="3"/>
      <c r="Q10" s="3"/>
      <c r="T10" s="9"/>
    </row>
    <row r="11" spans="1:20" x14ac:dyDescent="0.3">
      <c r="B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T11" s="9"/>
    </row>
    <row r="12" spans="1:20" x14ac:dyDescent="0.3">
      <c r="B12" s="2">
        <v>44896</v>
      </c>
      <c r="E12" s="3">
        <f>O14</f>
        <v>89529969.230000004</v>
      </c>
      <c r="F12" s="3"/>
      <c r="G12" s="3"/>
      <c r="H12" s="3"/>
      <c r="I12" s="3"/>
      <c r="J12" s="3"/>
      <c r="K12" s="3">
        <v>0</v>
      </c>
      <c r="L12" s="3"/>
      <c r="M12" s="3">
        <f>O12-E12-K12</f>
        <v>0</v>
      </c>
      <c r="N12" s="3"/>
      <c r="O12" s="3">
        <v>89529969.230000004</v>
      </c>
      <c r="P12" s="3"/>
      <c r="Q12" s="3"/>
      <c r="T12" s="9"/>
    </row>
    <row r="13" spans="1:20" x14ac:dyDescent="0.3">
      <c r="B13" s="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T13" s="9"/>
    </row>
    <row r="14" spans="1:20" x14ac:dyDescent="0.3">
      <c r="B14" s="2">
        <v>44805</v>
      </c>
      <c r="E14" s="3">
        <f>O16</f>
        <v>89529969</v>
      </c>
      <c r="F14" s="3"/>
      <c r="G14" s="3"/>
      <c r="H14" s="3"/>
      <c r="I14" s="3"/>
      <c r="J14" s="3"/>
      <c r="K14" s="3">
        <v>0</v>
      </c>
      <c r="L14" s="3"/>
      <c r="M14" s="3">
        <f>O14-E14-K14</f>
        <v>0.23000000417232513</v>
      </c>
      <c r="N14" s="3"/>
      <c r="O14" s="3">
        <v>89529969.230000004</v>
      </c>
      <c r="P14" s="3"/>
      <c r="Q14" s="3"/>
      <c r="T14" s="9"/>
    </row>
    <row r="15" spans="1:20" x14ac:dyDescent="0.3">
      <c r="B15" s="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T15" s="9"/>
    </row>
    <row r="16" spans="1:20" x14ac:dyDescent="0.3">
      <c r="B16" s="2">
        <v>44713</v>
      </c>
      <c r="E16" s="3">
        <f>O18</f>
        <v>46255997</v>
      </c>
      <c r="F16" s="3"/>
      <c r="G16" s="3">
        <v>44000000</v>
      </c>
      <c r="H16" s="3"/>
      <c r="I16" s="3"/>
      <c r="J16" s="3"/>
      <c r="K16" s="3">
        <f>G16-I16</f>
        <v>44000000</v>
      </c>
      <c r="L16" s="3"/>
      <c r="M16" s="3">
        <f>O16-E16-K16</f>
        <v>-726028</v>
      </c>
      <c r="N16" s="3"/>
      <c r="O16" s="3">
        <v>89529969</v>
      </c>
      <c r="P16" s="3"/>
      <c r="Q16" s="3"/>
      <c r="T16" s="9"/>
    </row>
    <row r="17" spans="2:20" x14ac:dyDescent="0.3">
      <c r="B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T17" s="9"/>
    </row>
    <row r="18" spans="2:20" x14ac:dyDescent="0.3">
      <c r="B18" s="2">
        <v>44621</v>
      </c>
      <c r="E18" s="3">
        <f>O20</f>
        <v>46163884</v>
      </c>
      <c r="F18" s="3"/>
      <c r="G18" s="3"/>
      <c r="H18" s="3"/>
      <c r="I18" s="3"/>
      <c r="J18" s="3"/>
      <c r="K18" s="3">
        <v>0</v>
      </c>
      <c r="L18" s="3"/>
      <c r="M18" s="3">
        <f>E18-O20+K18</f>
        <v>0</v>
      </c>
      <c r="N18" s="3"/>
      <c r="O18" s="3">
        <v>46255997</v>
      </c>
      <c r="P18" s="3"/>
      <c r="Q18" s="3">
        <v>0</v>
      </c>
    </row>
    <row r="20" spans="2:20" x14ac:dyDescent="0.3">
      <c r="B20" s="2">
        <v>44561</v>
      </c>
      <c r="E20" s="3">
        <f>O22</f>
        <v>45899060</v>
      </c>
      <c r="K20">
        <v>0</v>
      </c>
      <c r="M20" s="3">
        <f>O20-O22</f>
        <v>264824</v>
      </c>
      <c r="O20" s="3">
        <v>46163884</v>
      </c>
      <c r="Q20">
        <v>0</v>
      </c>
    </row>
    <row r="22" spans="2:20" x14ac:dyDescent="0.3">
      <c r="B22" s="2">
        <v>44440</v>
      </c>
      <c r="E22" s="3">
        <f>O24</f>
        <v>45526770</v>
      </c>
      <c r="K22">
        <v>0</v>
      </c>
      <c r="M22" s="3">
        <f>O22-O24</f>
        <v>372290</v>
      </c>
      <c r="O22" s="3">
        <v>45899060</v>
      </c>
      <c r="Q22">
        <v>0</v>
      </c>
    </row>
    <row r="24" spans="2:20" x14ac:dyDescent="0.3">
      <c r="B24" s="2">
        <v>44348</v>
      </c>
      <c r="E24" s="3">
        <f>O26</f>
        <v>45004798</v>
      </c>
      <c r="K24">
        <v>0</v>
      </c>
      <c r="M24" s="3">
        <f>O24-E24</f>
        <v>521972</v>
      </c>
      <c r="O24" s="3">
        <v>45526770</v>
      </c>
      <c r="Q24">
        <v>0</v>
      </c>
    </row>
    <row r="26" spans="2:20" x14ac:dyDescent="0.3">
      <c r="B26" s="2">
        <v>44256</v>
      </c>
      <c r="E26" s="3">
        <f>O28</f>
        <v>43838035</v>
      </c>
      <c r="K26">
        <v>0</v>
      </c>
      <c r="M26" s="3">
        <f>O26-E26</f>
        <v>1166763</v>
      </c>
      <c r="O26" s="3">
        <v>45004798</v>
      </c>
      <c r="Q26">
        <v>0</v>
      </c>
    </row>
    <row r="28" spans="2:20" x14ac:dyDescent="0.3">
      <c r="B28" s="2">
        <v>44166</v>
      </c>
      <c r="E28" s="3">
        <f>O30</f>
        <v>42740357</v>
      </c>
      <c r="K28">
        <v>0</v>
      </c>
      <c r="M28" s="3">
        <f>O28-E28</f>
        <v>1097678</v>
      </c>
      <c r="O28" s="3">
        <v>43838035</v>
      </c>
      <c r="Q28">
        <v>0</v>
      </c>
    </row>
    <row r="30" spans="2:20" x14ac:dyDescent="0.3">
      <c r="B30" s="2">
        <v>44075</v>
      </c>
      <c r="E30" s="3">
        <f>O32</f>
        <v>41769334</v>
      </c>
      <c r="K30">
        <v>0</v>
      </c>
      <c r="M30" s="3">
        <f>O30-E30</f>
        <v>971023</v>
      </c>
      <c r="O30" s="3">
        <v>42740357</v>
      </c>
      <c r="Q30">
        <v>0</v>
      </c>
      <c r="T30" t="s">
        <v>27</v>
      </c>
    </row>
    <row r="32" spans="2:20" x14ac:dyDescent="0.3">
      <c r="B32" s="2">
        <v>43983</v>
      </c>
      <c r="E32" s="3">
        <f>O34</f>
        <v>40663980</v>
      </c>
      <c r="K32">
        <v>0</v>
      </c>
      <c r="M32" s="3">
        <f>O32-E32</f>
        <v>1105354</v>
      </c>
      <c r="O32" s="3">
        <v>41769334</v>
      </c>
      <c r="Q32">
        <v>0</v>
      </c>
    </row>
    <row r="34" spans="2:17" x14ac:dyDescent="0.3">
      <c r="B34" s="2">
        <v>43891</v>
      </c>
      <c r="E34" s="3">
        <f>O36</f>
        <v>43899444</v>
      </c>
      <c r="K34">
        <v>0</v>
      </c>
      <c r="M34" s="3">
        <f>O34-E34</f>
        <v>-3235464</v>
      </c>
      <c r="O34" s="3">
        <v>40663980</v>
      </c>
      <c r="Q34">
        <v>0</v>
      </c>
    </row>
    <row r="36" spans="2:17" x14ac:dyDescent="0.3">
      <c r="B36" s="2">
        <v>43800</v>
      </c>
      <c r="E36" s="3">
        <f>O38</f>
        <v>43373633</v>
      </c>
      <c r="K36">
        <v>0</v>
      </c>
      <c r="M36" s="3">
        <f>O36-E36</f>
        <v>525811</v>
      </c>
      <c r="O36" s="3">
        <v>43899444</v>
      </c>
      <c r="Q36">
        <v>0</v>
      </c>
    </row>
    <row r="38" spans="2:17" x14ac:dyDescent="0.3">
      <c r="B38" s="2">
        <v>43709</v>
      </c>
      <c r="E38" s="3">
        <f>O40</f>
        <v>43051238</v>
      </c>
      <c r="K38">
        <v>0</v>
      </c>
      <c r="M38" s="3">
        <f>O38-E38</f>
        <v>322395</v>
      </c>
      <c r="O38" s="3">
        <v>43373633</v>
      </c>
      <c r="Q38">
        <v>0</v>
      </c>
    </row>
    <row r="40" spans="2:17" x14ac:dyDescent="0.3">
      <c r="B40" s="2">
        <v>43617</v>
      </c>
      <c r="E40" s="3">
        <f>O42</f>
        <v>42498560.740000002</v>
      </c>
      <c r="K40">
        <v>0</v>
      </c>
      <c r="M40" s="3">
        <f>O40-E40</f>
        <v>552677.25999999791</v>
      </c>
      <c r="O40" s="3">
        <v>43051238</v>
      </c>
      <c r="Q40">
        <v>0</v>
      </c>
    </row>
    <row r="41" spans="2:17" x14ac:dyDescent="0.3">
      <c r="B41" s="2"/>
    </row>
    <row r="42" spans="2:17" x14ac:dyDescent="0.3">
      <c r="B42" s="2">
        <v>43525</v>
      </c>
      <c r="E42" s="3">
        <v>41938208</v>
      </c>
      <c r="F42" s="3"/>
      <c r="G42" s="3"/>
      <c r="H42" s="3"/>
      <c r="I42" s="3"/>
      <c r="J42" s="3"/>
      <c r="K42" s="3">
        <v>0</v>
      </c>
      <c r="L42" s="3"/>
      <c r="M42" s="3">
        <v>560352.74000000209</v>
      </c>
      <c r="N42" s="3"/>
      <c r="O42" s="3">
        <v>42498560.740000002</v>
      </c>
      <c r="Q42">
        <v>0</v>
      </c>
    </row>
    <row r="43" spans="2:17" x14ac:dyDescent="0.3"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2:17" x14ac:dyDescent="0.3">
      <c r="B44" s="2">
        <v>43435</v>
      </c>
      <c r="E44" s="3">
        <v>42014968</v>
      </c>
      <c r="F44" s="3"/>
      <c r="G44" s="3"/>
      <c r="H44" s="3"/>
      <c r="I44" s="3"/>
      <c r="J44" s="3"/>
      <c r="K44" s="3">
        <v>0</v>
      </c>
      <c r="L44" s="3"/>
      <c r="M44" s="3">
        <v>-76760</v>
      </c>
      <c r="N44" s="3"/>
      <c r="O44" s="3">
        <v>41938208</v>
      </c>
      <c r="Q44">
        <v>0</v>
      </c>
    </row>
    <row r="45" spans="2:17" x14ac:dyDescent="0.3"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2:17" x14ac:dyDescent="0.3">
      <c r="B46" s="2">
        <v>43344</v>
      </c>
      <c r="E46" s="3">
        <v>41823067</v>
      </c>
      <c r="F46" s="3"/>
      <c r="G46" s="3"/>
      <c r="H46" s="3"/>
      <c r="I46" s="3"/>
      <c r="J46" s="3"/>
      <c r="K46" s="3">
        <v>0</v>
      </c>
      <c r="L46" s="3"/>
      <c r="M46" s="3">
        <v>191901</v>
      </c>
      <c r="N46" s="3"/>
      <c r="O46" s="3">
        <v>42014968</v>
      </c>
      <c r="Q46">
        <v>0</v>
      </c>
    </row>
    <row r="47" spans="2:17" x14ac:dyDescent="0.3"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2:17" x14ac:dyDescent="0.3">
      <c r="B48" s="2">
        <v>43252</v>
      </c>
      <c r="E48" s="3">
        <v>41527538</v>
      </c>
      <c r="F48" s="3"/>
      <c r="G48" s="3"/>
      <c r="H48" s="3"/>
      <c r="I48" s="3"/>
      <c r="J48" s="3"/>
      <c r="K48" s="3">
        <v>0</v>
      </c>
      <c r="L48" s="3"/>
      <c r="M48" s="3">
        <v>295529</v>
      </c>
      <c r="N48" s="3"/>
      <c r="O48" s="3">
        <v>41823067</v>
      </c>
      <c r="Q48">
        <v>0</v>
      </c>
    </row>
    <row r="49" spans="2:17" x14ac:dyDescent="0.3"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2:17" x14ac:dyDescent="0.3">
      <c r="B50" s="2">
        <v>43160</v>
      </c>
      <c r="E50" s="3">
        <v>41086164</v>
      </c>
      <c r="F50" s="3"/>
      <c r="G50" s="3"/>
      <c r="H50" s="3"/>
      <c r="I50" s="3"/>
      <c r="J50" s="3"/>
      <c r="K50" s="3">
        <v>0</v>
      </c>
      <c r="L50" s="3"/>
      <c r="M50" s="3">
        <v>441374</v>
      </c>
      <c r="N50" s="3"/>
      <c r="O50" s="3">
        <v>41527538</v>
      </c>
      <c r="Q50">
        <v>0</v>
      </c>
    </row>
    <row r="51" spans="2:17" x14ac:dyDescent="0.3"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2:17" x14ac:dyDescent="0.3">
      <c r="B52" s="2">
        <v>43070</v>
      </c>
      <c r="E52" s="3">
        <v>40506621</v>
      </c>
      <c r="F52" s="3"/>
      <c r="G52" s="3"/>
      <c r="H52" s="3"/>
      <c r="I52" s="3"/>
      <c r="J52" s="3"/>
      <c r="K52" s="3">
        <v>0</v>
      </c>
      <c r="L52" s="3"/>
      <c r="M52" s="3">
        <v>579542.88000000268</v>
      </c>
      <c r="N52" s="3"/>
      <c r="O52" s="3">
        <v>41086163.880000003</v>
      </c>
      <c r="Q52">
        <v>0</v>
      </c>
    </row>
    <row r="53" spans="2:17" x14ac:dyDescent="0.3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2:17" x14ac:dyDescent="0.3">
      <c r="B54" s="2">
        <v>42979</v>
      </c>
      <c r="E54" s="3">
        <f>O56</f>
        <v>39969296</v>
      </c>
      <c r="F54" s="3"/>
      <c r="G54" s="3"/>
      <c r="H54" s="3"/>
      <c r="I54" s="3"/>
      <c r="J54" s="3"/>
      <c r="K54" s="3">
        <v>0</v>
      </c>
      <c r="L54" s="3"/>
      <c r="M54" s="3">
        <f>O54-E54</f>
        <v>537324</v>
      </c>
      <c r="N54" s="3"/>
      <c r="O54" s="3">
        <v>40506620</v>
      </c>
      <c r="Q54">
        <v>0</v>
      </c>
    </row>
    <row r="55" spans="2:17" x14ac:dyDescent="0.3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2:17" x14ac:dyDescent="0.3">
      <c r="B56" s="2">
        <v>42887</v>
      </c>
      <c r="E56" s="3">
        <v>0</v>
      </c>
      <c r="F56" s="3"/>
      <c r="G56" s="3">
        <v>40000000</v>
      </c>
      <c r="H56" s="3"/>
      <c r="I56" s="3"/>
      <c r="J56" s="3"/>
      <c r="K56" s="3">
        <f>G56-I56</f>
        <v>40000000</v>
      </c>
      <c r="L56" s="3"/>
      <c r="M56" s="3">
        <f>O56-K56</f>
        <v>-30704</v>
      </c>
      <c r="N56" s="3"/>
      <c r="O56" s="3">
        <v>39969296</v>
      </c>
      <c r="Q56">
        <v>0</v>
      </c>
    </row>
    <row r="57" spans="2:17" x14ac:dyDescent="0.3"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2:17" x14ac:dyDescent="0.3">
      <c r="B58" s="2">
        <v>42795</v>
      </c>
    </row>
    <row r="60" spans="2:17" x14ac:dyDescent="0.3">
      <c r="B60" s="2">
        <v>42705</v>
      </c>
    </row>
    <row r="62" spans="2:17" x14ac:dyDescent="0.3">
      <c r="E62" s="3">
        <f>E56</f>
        <v>0</v>
      </c>
      <c r="G62" s="3">
        <f>G56</f>
        <v>40000000</v>
      </c>
      <c r="K62" s="3">
        <f>K56</f>
        <v>40000000</v>
      </c>
      <c r="M62" s="3">
        <f>SUM(M40:M60)</f>
        <v>3051236.8800000027</v>
      </c>
      <c r="O62" s="3">
        <f>K62+M62</f>
        <v>43051236.880000003</v>
      </c>
    </row>
    <row r="65" spans="2:2" x14ac:dyDescent="0.3">
      <c r="B65" s="16"/>
    </row>
    <row r="86" spans="1:1" x14ac:dyDescent="0.3">
      <c r="A86" s="1"/>
    </row>
    <row r="107" ht="12.6" customHeight="1" x14ac:dyDescent="0.3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T73"/>
  <sheetViews>
    <sheetView zoomScale="85" zoomScaleNormal="85" workbookViewId="0">
      <selection activeCell="K8" sqref="K8"/>
    </sheetView>
  </sheetViews>
  <sheetFormatPr defaultRowHeight="14.4" x14ac:dyDescent="0.3"/>
  <cols>
    <col min="1" max="1" width="9.6640625" bestFit="1" customWidth="1"/>
    <col min="5" max="5" width="10.44140625" customWidth="1"/>
    <col min="7" max="7" width="16.109375" customWidth="1"/>
    <col min="9" max="9" width="10.88671875" customWidth="1"/>
    <col min="11" max="11" width="11.6640625" bestFit="1" customWidth="1"/>
    <col min="12" max="12" width="11.6640625" customWidth="1"/>
    <col min="13" max="13" width="11" bestFit="1" customWidth="1"/>
    <col min="15" max="15" width="15.33203125" bestFit="1" customWidth="1"/>
    <col min="20" max="20" width="12.109375" customWidth="1"/>
  </cols>
  <sheetData>
    <row r="1" spans="1:17" x14ac:dyDescent="0.3">
      <c r="A1" s="1" t="s">
        <v>19</v>
      </c>
      <c r="B1" s="1"/>
      <c r="C1" s="1"/>
    </row>
    <row r="2" spans="1:17" x14ac:dyDescent="0.3">
      <c r="A2" s="1" t="s">
        <v>13</v>
      </c>
      <c r="B2" s="1"/>
      <c r="C2" s="1"/>
    </row>
    <row r="3" spans="1:17" x14ac:dyDescent="0.3">
      <c r="A3" s="1" t="s">
        <v>14</v>
      </c>
      <c r="B3" s="1"/>
      <c r="C3" s="1"/>
    </row>
    <row r="4" spans="1:17" x14ac:dyDescent="0.3">
      <c r="E4" t="s">
        <v>0</v>
      </c>
      <c r="G4" t="s">
        <v>1</v>
      </c>
      <c r="I4" t="s">
        <v>2</v>
      </c>
      <c r="K4" t="s">
        <v>3</v>
      </c>
      <c r="M4" t="s">
        <v>4</v>
      </c>
      <c r="O4" t="s">
        <v>0</v>
      </c>
      <c r="P4" s="1"/>
      <c r="Q4" t="s">
        <v>5</v>
      </c>
    </row>
    <row r="5" spans="1:17" x14ac:dyDescent="0.3">
      <c r="E5" t="s">
        <v>26</v>
      </c>
      <c r="G5" t="s">
        <v>26</v>
      </c>
      <c r="I5" t="s">
        <v>26</v>
      </c>
      <c r="K5" t="s">
        <v>26</v>
      </c>
      <c r="M5" t="s">
        <v>26</v>
      </c>
      <c r="O5" t="s">
        <v>26</v>
      </c>
    </row>
    <row r="6" spans="1:17" x14ac:dyDescent="0.3">
      <c r="A6" s="2">
        <v>45352</v>
      </c>
      <c r="E6" s="3">
        <f>O8</f>
        <v>68628240</v>
      </c>
      <c r="G6">
        <v>0</v>
      </c>
      <c r="I6">
        <v>0</v>
      </c>
      <c r="K6" s="3">
        <f>G6-I6</f>
        <v>0</v>
      </c>
      <c r="L6" s="3"/>
      <c r="M6" s="3">
        <f>O6-K6-E6</f>
        <v>3059624</v>
      </c>
      <c r="O6" s="3">
        <v>71687864</v>
      </c>
      <c r="Q6">
        <v>0</v>
      </c>
    </row>
    <row r="8" spans="1:17" x14ac:dyDescent="0.3">
      <c r="A8" s="2">
        <v>45261</v>
      </c>
      <c r="E8" s="3">
        <f>O10</f>
        <v>69646771</v>
      </c>
      <c r="G8">
        <v>0</v>
      </c>
      <c r="I8">
        <v>0</v>
      </c>
      <c r="K8" s="3">
        <f>G8-I8</f>
        <v>0</v>
      </c>
      <c r="L8" s="3"/>
      <c r="M8" s="3">
        <f>O8-K8-E8</f>
        <v>-1018531</v>
      </c>
      <c r="O8" s="3">
        <v>68628240</v>
      </c>
      <c r="Q8">
        <v>0</v>
      </c>
    </row>
    <row r="10" spans="1:17" x14ac:dyDescent="0.3">
      <c r="A10" s="2">
        <v>45170</v>
      </c>
      <c r="E10" s="3">
        <f>O12</f>
        <v>66973840</v>
      </c>
      <c r="F10" s="3"/>
      <c r="G10" s="3">
        <v>2497500</v>
      </c>
      <c r="H10" s="3"/>
      <c r="I10" s="3">
        <v>0</v>
      </c>
      <c r="J10" s="3"/>
      <c r="K10" s="3">
        <f>G10-I10</f>
        <v>2497500</v>
      </c>
      <c r="L10" s="3"/>
      <c r="M10" s="3">
        <f>O10-K10-E10</f>
        <v>175431</v>
      </c>
      <c r="N10" s="3"/>
      <c r="O10" s="3">
        <v>69646771</v>
      </c>
      <c r="P10" s="3"/>
      <c r="Q10">
        <v>0</v>
      </c>
    </row>
    <row r="11" spans="1:17" x14ac:dyDescent="0.3"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7" x14ac:dyDescent="0.3">
      <c r="A12" s="2">
        <v>45078</v>
      </c>
      <c r="E12" s="3">
        <f>O14</f>
        <v>63895145</v>
      </c>
      <c r="F12" s="3"/>
      <c r="G12" s="3">
        <v>2193750</v>
      </c>
      <c r="H12" s="3"/>
      <c r="I12" s="3">
        <v>0</v>
      </c>
      <c r="J12" s="3"/>
      <c r="K12" s="3">
        <f>G12-I12</f>
        <v>2193750</v>
      </c>
      <c r="L12" s="3"/>
      <c r="M12" s="3">
        <f>O12-K12-E12</f>
        <v>884945</v>
      </c>
      <c r="N12" s="3"/>
      <c r="O12" s="3">
        <v>66973840</v>
      </c>
      <c r="P12" s="3"/>
      <c r="Q12">
        <v>0</v>
      </c>
    </row>
    <row r="13" spans="1:17" x14ac:dyDescent="0.3"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7" x14ac:dyDescent="0.3">
      <c r="A14" s="2">
        <v>44986</v>
      </c>
      <c r="E14" s="3">
        <f>O16</f>
        <v>55988895.72365544</v>
      </c>
      <c r="F14" s="3"/>
      <c r="G14" s="3">
        <v>4323117</v>
      </c>
      <c r="H14" s="3"/>
      <c r="I14" s="3">
        <v>0</v>
      </c>
      <c r="J14" s="3"/>
      <c r="K14" s="3">
        <f>G14-I14</f>
        <v>4323117</v>
      </c>
      <c r="L14" s="3"/>
      <c r="M14" s="3">
        <f>O14-K14-E14</f>
        <v>3583132.2763445601</v>
      </c>
      <c r="N14" s="3"/>
      <c r="O14" s="3">
        <v>63895145</v>
      </c>
      <c r="P14" s="3"/>
      <c r="Q14" s="3">
        <v>0</v>
      </c>
    </row>
    <row r="15" spans="1:17" x14ac:dyDescent="0.3">
      <c r="A15" s="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3">
      <c r="A16" s="2">
        <v>44896</v>
      </c>
      <c r="E16" s="3">
        <f>O18</f>
        <v>50178692</v>
      </c>
      <c r="F16" s="3"/>
      <c r="G16" s="3">
        <v>3712528</v>
      </c>
      <c r="H16" s="3"/>
      <c r="I16" s="3">
        <v>0</v>
      </c>
      <c r="J16" s="3"/>
      <c r="K16" s="3">
        <f>G16-I16</f>
        <v>3712528</v>
      </c>
      <c r="L16" s="3"/>
      <c r="M16" s="3">
        <f>O16-K16-E16</f>
        <v>2097675.7236554399</v>
      </c>
      <c r="N16" s="3"/>
      <c r="O16" s="3">
        <v>55988895.72365544</v>
      </c>
      <c r="P16" s="3"/>
      <c r="Q16" s="3">
        <v>0</v>
      </c>
    </row>
    <row r="17" spans="1:17" x14ac:dyDescent="0.3">
      <c r="A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3">
      <c r="A18" s="2">
        <v>44805</v>
      </c>
      <c r="E18" s="3">
        <f>O20</f>
        <v>49568549</v>
      </c>
      <c r="F18" s="3"/>
      <c r="G18" s="3">
        <v>5761143</v>
      </c>
      <c r="H18" s="3"/>
      <c r="I18" s="3">
        <v>0</v>
      </c>
      <c r="J18" s="3"/>
      <c r="K18" s="3">
        <f>G18-I18</f>
        <v>5761143</v>
      </c>
      <c r="L18" s="3"/>
      <c r="M18" s="3">
        <f>O18-K18-E18</f>
        <v>-5151000</v>
      </c>
      <c r="N18" s="3"/>
      <c r="O18" s="3">
        <v>50178692</v>
      </c>
      <c r="P18" s="3"/>
      <c r="Q18" s="3">
        <v>0</v>
      </c>
    </row>
    <row r="19" spans="1:17" x14ac:dyDescent="0.3">
      <c r="A19" s="2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3">
      <c r="A20" s="2">
        <v>44713</v>
      </c>
      <c r="E20" s="3">
        <f>O22</f>
        <v>45677029.247999996</v>
      </c>
      <c r="F20" s="3"/>
      <c r="G20" s="3">
        <v>5500000</v>
      </c>
      <c r="H20" s="3"/>
      <c r="I20" s="3">
        <v>0</v>
      </c>
      <c r="J20" s="3"/>
      <c r="K20" s="3">
        <f>G20-I20</f>
        <v>5500000</v>
      </c>
      <c r="L20" s="3"/>
      <c r="M20" s="3">
        <f>O20-K20-E20</f>
        <v>-1608480.2479999959</v>
      </c>
      <c r="N20" s="3"/>
      <c r="O20" s="3">
        <v>49568549</v>
      </c>
      <c r="P20" s="3"/>
      <c r="Q20" s="3">
        <v>0</v>
      </c>
    </row>
    <row r="21" spans="1:17" x14ac:dyDescent="0.3">
      <c r="A21" s="2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">
      <c r="A22" s="2">
        <v>44621</v>
      </c>
      <c r="E22" s="3">
        <f>O24</f>
        <v>46270099</v>
      </c>
      <c r="F22" s="3"/>
      <c r="G22" s="3">
        <v>0</v>
      </c>
      <c r="H22" s="3"/>
      <c r="I22" s="3">
        <v>0</v>
      </c>
      <c r="J22" s="3"/>
      <c r="K22" s="3">
        <f>G22-I22</f>
        <v>0</v>
      </c>
      <c r="L22" s="3"/>
      <c r="M22" s="3">
        <f>O22-K22-E22</f>
        <v>-593069.75200000405</v>
      </c>
      <c r="N22" s="3"/>
      <c r="O22" s="3">
        <v>45677029.247999996</v>
      </c>
      <c r="P22" s="3"/>
      <c r="Q22" s="3">
        <v>0</v>
      </c>
    </row>
    <row r="23" spans="1:17" x14ac:dyDescent="0.3">
      <c r="A23" s="2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A24" s="2">
        <v>44531</v>
      </c>
      <c r="E24" s="3">
        <f>O26</f>
        <v>38188494</v>
      </c>
      <c r="F24" s="3"/>
      <c r="G24" s="3">
        <v>2987611</v>
      </c>
      <c r="H24" s="3"/>
      <c r="I24" s="3">
        <v>0</v>
      </c>
      <c r="J24" s="3"/>
      <c r="K24" s="3">
        <f>G24-I24</f>
        <v>2987611</v>
      </c>
      <c r="L24" s="3"/>
      <c r="M24" s="3">
        <f>O24-K24-E24</f>
        <v>5093994</v>
      </c>
      <c r="N24" s="3"/>
      <c r="O24" s="3">
        <v>46270099</v>
      </c>
      <c r="P24" s="3"/>
      <c r="Q24" s="3">
        <v>0</v>
      </c>
    </row>
    <row r="26" spans="1:17" x14ac:dyDescent="0.3">
      <c r="A26" s="2">
        <v>44440</v>
      </c>
      <c r="E26" s="3">
        <f>O28</f>
        <v>31300447</v>
      </c>
      <c r="F26" s="3"/>
      <c r="G26" s="23">
        <v>2182072</v>
      </c>
      <c r="H26" s="3"/>
      <c r="I26" s="3">
        <v>0</v>
      </c>
      <c r="J26" s="3"/>
      <c r="K26" s="3">
        <f>G26</f>
        <v>2182072</v>
      </c>
      <c r="L26" s="3"/>
      <c r="M26" s="3">
        <f>O26-K26-E26</f>
        <v>4705975</v>
      </c>
      <c r="N26" s="3"/>
      <c r="O26" s="24">
        <v>38188494</v>
      </c>
      <c r="P26" s="3"/>
      <c r="Q26" s="3">
        <v>0</v>
      </c>
    </row>
    <row r="28" spans="1:17" x14ac:dyDescent="0.3">
      <c r="A28" s="2">
        <v>44377</v>
      </c>
      <c r="E28" s="3">
        <f>O30</f>
        <v>21302008</v>
      </c>
      <c r="G28" s="3">
        <v>4340250</v>
      </c>
      <c r="I28">
        <v>0</v>
      </c>
      <c r="K28" s="3">
        <f>G28-I28</f>
        <v>4340250</v>
      </c>
      <c r="L28" s="3"/>
      <c r="M28" s="3">
        <f>O28-K28-E28</f>
        <v>5658189</v>
      </c>
      <c r="O28" s="3">
        <v>31300447</v>
      </c>
      <c r="Q28">
        <v>0</v>
      </c>
    </row>
    <row r="30" spans="1:17" x14ac:dyDescent="0.3">
      <c r="A30" s="2">
        <v>44256</v>
      </c>
      <c r="E30" s="3">
        <f>O32</f>
        <v>12388904</v>
      </c>
      <c r="G30" s="3">
        <v>4867385</v>
      </c>
      <c r="I30">
        <v>0</v>
      </c>
      <c r="K30" s="3">
        <f>G30-I30</f>
        <v>4867385</v>
      </c>
      <c r="L30" s="3"/>
      <c r="M30" s="3">
        <f>O30-K30-E30</f>
        <v>4045719</v>
      </c>
      <c r="O30" s="3">
        <v>21302008</v>
      </c>
      <c r="Q30">
        <v>0</v>
      </c>
    </row>
    <row r="32" spans="1:17" x14ac:dyDescent="0.3">
      <c r="A32" s="2">
        <v>44166</v>
      </c>
      <c r="E32" s="3">
        <f>O34</f>
        <v>8182019</v>
      </c>
      <c r="G32">
        <v>0</v>
      </c>
      <c r="I32">
        <v>0</v>
      </c>
      <c r="K32" s="3">
        <f>G32-I32</f>
        <v>0</v>
      </c>
      <c r="L32" s="3"/>
      <c r="M32" s="3">
        <f>O32-K32-E32</f>
        <v>4206885</v>
      </c>
      <c r="O32" s="3">
        <v>12388904</v>
      </c>
      <c r="Q32">
        <v>0</v>
      </c>
    </row>
    <row r="34" spans="1:20" x14ac:dyDescent="0.3">
      <c r="A34" s="2">
        <v>44075</v>
      </c>
      <c r="E34" s="3">
        <f>O36</f>
        <v>6192581</v>
      </c>
      <c r="G34">
        <v>0</v>
      </c>
      <c r="I34">
        <v>0</v>
      </c>
      <c r="K34" s="3">
        <f>G34-I34</f>
        <v>0</v>
      </c>
      <c r="L34" s="3"/>
      <c r="M34" s="3">
        <f>O34-K34-E34</f>
        <v>1989438</v>
      </c>
      <c r="O34" s="3">
        <v>8182019</v>
      </c>
      <c r="Q34">
        <v>0</v>
      </c>
    </row>
    <row r="36" spans="1:20" x14ac:dyDescent="0.3">
      <c r="A36" s="2">
        <v>43983</v>
      </c>
      <c r="E36" s="3">
        <f>O38</f>
        <v>2188712</v>
      </c>
      <c r="F36" s="3"/>
      <c r="G36" s="3">
        <v>3543750</v>
      </c>
      <c r="H36" s="3"/>
      <c r="I36" s="3">
        <v>0</v>
      </c>
      <c r="J36" s="3"/>
      <c r="K36" s="3">
        <f>G36-I36</f>
        <v>3543750</v>
      </c>
      <c r="L36" s="3"/>
      <c r="M36" s="3">
        <f>O36-K36-E36</f>
        <v>460119</v>
      </c>
      <c r="N36" s="3"/>
      <c r="O36" s="3">
        <v>6192581</v>
      </c>
      <c r="P36" s="3"/>
      <c r="Q36" s="3">
        <v>0</v>
      </c>
      <c r="T36" s="3"/>
    </row>
    <row r="37" spans="1:20" x14ac:dyDescent="0.3"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T37" s="3"/>
    </row>
    <row r="38" spans="1:20" x14ac:dyDescent="0.3">
      <c r="A38" s="2">
        <v>43891</v>
      </c>
      <c r="E38" s="3">
        <f>O40</f>
        <v>2684992</v>
      </c>
      <c r="F38" s="3"/>
      <c r="G38" s="3">
        <v>0</v>
      </c>
      <c r="H38" s="3"/>
      <c r="I38" s="3">
        <v>0</v>
      </c>
      <c r="J38" s="3"/>
      <c r="K38" s="3">
        <f>G38-I38</f>
        <v>0</v>
      </c>
      <c r="L38" s="3"/>
      <c r="M38" s="3">
        <f>O38-E38</f>
        <v>-496280</v>
      </c>
      <c r="N38" s="3"/>
      <c r="O38" s="3">
        <v>2188712</v>
      </c>
      <c r="P38" s="3"/>
      <c r="Q38" s="3">
        <v>0</v>
      </c>
    </row>
    <row r="39" spans="1:20" x14ac:dyDescent="0.3"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20" x14ac:dyDescent="0.3">
      <c r="A40" s="2">
        <v>43800</v>
      </c>
      <c r="E40" s="3">
        <v>0</v>
      </c>
      <c r="F40" s="3"/>
      <c r="G40" s="3">
        <v>1923750</v>
      </c>
      <c r="H40" s="3"/>
      <c r="I40" s="3">
        <v>0</v>
      </c>
      <c r="J40" s="3"/>
      <c r="K40" s="3">
        <f>G40-I40</f>
        <v>1923750</v>
      </c>
      <c r="L40" s="3"/>
      <c r="M40" s="3">
        <f>O40-K40</f>
        <v>761242</v>
      </c>
      <c r="N40" s="3"/>
      <c r="O40" s="3">
        <v>2684992</v>
      </c>
      <c r="P40" s="3"/>
      <c r="Q40" s="3">
        <v>0</v>
      </c>
    </row>
    <row r="41" spans="1:20" x14ac:dyDescent="0.3"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20" x14ac:dyDescent="0.3">
      <c r="A42" s="2"/>
      <c r="G42" s="3">
        <f>SUM(G24:G41)</f>
        <v>19844818</v>
      </c>
    </row>
    <row r="44" spans="1:20" x14ac:dyDescent="0.3">
      <c r="A44" s="17" t="s">
        <v>38</v>
      </c>
    </row>
    <row r="73" spans="2:3" ht="21" x14ac:dyDescent="0.4">
      <c r="B73" s="18"/>
      <c r="C73" s="1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97A10-67CE-4BF0-87DB-B9A4F3C745F1}">
  <sheetPr>
    <tabColor rgb="FF92D050"/>
  </sheetPr>
  <dimension ref="A2:P29"/>
  <sheetViews>
    <sheetView workbookViewId="0">
      <selection activeCell="K10" sqref="K10"/>
    </sheetView>
  </sheetViews>
  <sheetFormatPr defaultRowHeight="14.4" x14ac:dyDescent="0.3"/>
  <cols>
    <col min="4" max="4" width="9.88671875" bestFit="1" customWidth="1"/>
    <col min="12" max="12" width="10.5546875" customWidth="1"/>
    <col min="14" max="14" width="13.88671875" bestFit="1" customWidth="1"/>
    <col min="16" max="16" width="10.109375" customWidth="1"/>
  </cols>
  <sheetData>
    <row r="2" spans="1:16" x14ac:dyDescent="0.3">
      <c r="A2" s="1" t="s">
        <v>36</v>
      </c>
    </row>
    <row r="4" spans="1:16" x14ac:dyDescent="0.3">
      <c r="A4" t="s">
        <v>22</v>
      </c>
      <c r="C4" t="s">
        <v>34</v>
      </c>
    </row>
    <row r="5" spans="1:16" x14ac:dyDescent="0.3">
      <c r="D5" t="s">
        <v>0</v>
      </c>
      <c r="F5" t="s">
        <v>1</v>
      </c>
      <c r="H5" t="s">
        <v>2</v>
      </c>
      <c r="J5" t="s">
        <v>3</v>
      </c>
      <c r="L5" t="s">
        <v>4</v>
      </c>
      <c r="N5" t="s">
        <v>0</v>
      </c>
      <c r="O5" s="1"/>
      <c r="P5" t="s">
        <v>5</v>
      </c>
    </row>
    <row r="6" spans="1:16" x14ac:dyDescent="0.3">
      <c r="D6" s="20" t="s">
        <v>26</v>
      </c>
      <c r="F6" s="20" t="s">
        <v>26</v>
      </c>
      <c r="G6" s="20"/>
      <c r="H6" s="20" t="s">
        <v>26</v>
      </c>
      <c r="I6" s="20"/>
      <c r="J6" s="20" t="s">
        <v>26</v>
      </c>
      <c r="K6" s="20"/>
      <c r="L6" s="20" t="s">
        <v>26</v>
      </c>
      <c r="M6" s="20"/>
      <c r="N6" s="20" t="s">
        <v>26</v>
      </c>
      <c r="O6" s="20"/>
      <c r="P6" s="20" t="s">
        <v>26</v>
      </c>
    </row>
    <row r="7" spans="1:16" x14ac:dyDescent="0.3">
      <c r="A7" s="2">
        <v>45352</v>
      </c>
      <c r="D7" s="29">
        <f>N9</f>
        <v>20438721</v>
      </c>
      <c r="F7" s="20"/>
      <c r="G7" s="20"/>
      <c r="H7" s="20"/>
      <c r="I7" s="20"/>
      <c r="J7" s="3">
        <f>F7-H7</f>
        <v>0</v>
      </c>
      <c r="K7" s="3"/>
      <c r="L7" s="3">
        <f>N7-J7-D7</f>
        <v>7086493</v>
      </c>
      <c r="M7" s="20"/>
      <c r="N7" s="3">
        <v>27525214</v>
      </c>
      <c r="O7" s="20"/>
      <c r="P7" s="30">
        <v>0</v>
      </c>
    </row>
    <row r="8" spans="1:16" x14ac:dyDescent="0.3">
      <c r="D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x14ac:dyDescent="0.3">
      <c r="A9" s="2">
        <v>45261</v>
      </c>
      <c r="D9" s="3">
        <f>N11</f>
        <v>18457150</v>
      </c>
      <c r="E9" s="3"/>
      <c r="F9" s="3">
        <v>0</v>
      </c>
      <c r="G9" s="3"/>
      <c r="H9" s="3">
        <v>0</v>
      </c>
      <c r="I9" s="3"/>
      <c r="J9" s="3">
        <f>F9-H9</f>
        <v>0</v>
      </c>
      <c r="K9" s="3"/>
      <c r="L9" s="3">
        <f>N9-J9-D9</f>
        <v>1981571</v>
      </c>
      <c r="M9" s="20"/>
      <c r="N9" s="3">
        <v>20438721</v>
      </c>
      <c r="O9" s="20"/>
      <c r="P9" s="3">
        <v>0</v>
      </c>
    </row>
    <row r="10" spans="1:16" x14ac:dyDescent="0.3">
      <c r="D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x14ac:dyDescent="0.3">
      <c r="A11" s="2">
        <v>45170</v>
      </c>
      <c r="D11" s="3">
        <f>N13</f>
        <v>16463296</v>
      </c>
      <c r="E11" s="3"/>
      <c r="F11" s="3">
        <v>3300000</v>
      </c>
      <c r="G11" s="3"/>
      <c r="H11" s="3">
        <v>0</v>
      </c>
      <c r="I11" s="3"/>
      <c r="J11" s="3">
        <f>F11-H11</f>
        <v>3300000</v>
      </c>
      <c r="K11" s="3"/>
      <c r="L11" s="3">
        <f>N11-J11-D11</f>
        <v>-1306146</v>
      </c>
      <c r="M11" s="3"/>
      <c r="N11" s="3">
        <v>18457150</v>
      </c>
      <c r="O11" s="20"/>
      <c r="P11" s="3">
        <v>0</v>
      </c>
    </row>
    <row r="12" spans="1:16" x14ac:dyDescent="0.3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20"/>
      <c r="P12" s="3"/>
    </row>
    <row r="13" spans="1:16" x14ac:dyDescent="0.3">
      <c r="A13" s="2">
        <v>45078</v>
      </c>
      <c r="D13" s="3">
        <f>N15</f>
        <v>13942976</v>
      </c>
      <c r="E13" s="3"/>
      <c r="F13" s="3">
        <v>1375000</v>
      </c>
      <c r="G13" s="3"/>
      <c r="H13" s="3">
        <v>0</v>
      </c>
      <c r="I13" s="3"/>
      <c r="J13" s="3">
        <f>F13-H13</f>
        <v>1375000</v>
      </c>
      <c r="K13" s="3"/>
      <c r="L13" s="3">
        <f>N13-J13-D13</f>
        <v>1145320</v>
      </c>
      <c r="M13" s="3"/>
      <c r="N13" s="3">
        <v>16463296</v>
      </c>
      <c r="O13" s="20"/>
      <c r="P13" s="3">
        <v>0</v>
      </c>
    </row>
    <row r="14" spans="1:16" x14ac:dyDescent="0.3">
      <c r="D14" s="20"/>
      <c r="F14" s="20"/>
      <c r="G14" s="20"/>
      <c r="H14" s="20"/>
      <c r="I14" s="20"/>
      <c r="J14" s="20"/>
      <c r="K14" s="20"/>
      <c r="L14" s="20"/>
      <c r="M14" s="20"/>
      <c r="N14" s="3"/>
      <c r="O14" s="20"/>
      <c r="P14" s="3"/>
    </row>
    <row r="15" spans="1:16" x14ac:dyDescent="0.3">
      <c r="A15" s="2">
        <v>44986</v>
      </c>
      <c r="D15" s="3">
        <f>N17</f>
        <v>13922172</v>
      </c>
      <c r="E15" s="3"/>
      <c r="F15" s="3">
        <v>0</v>
      </c>
      <c r="G15" s="3"/>
      <c r="H15" s="3">
        <v>0</v>
      </c>
      <c r="I15" s="3"/>
      <c r="J15" s="3">
        <f>F15-H15</f>
        <v>0</v>
      </c>
      <c r="K15" s="3"/>
      <c r="L15" s="3">
        <f>N15-J15-D15</f>
        <v>20804</v>
      </c>
      <c r="M15" s="3"/>
      <c r="N15" s="3">
        <v>13942976</v>
      </c>
      <c r="O15" s="3"/>
      <c r="P15" s="3">
        <v>0</v>
      </c>
    </row>
    <row r="16" spans="1:16" x14ac:dyDescent="0.3">
      <c r="A16" s="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3">
      <c r="A17" s="2">
        <v>44896</v>
      </c>
      <c r="D17" s="3">
        <f>N19</f>
        <v>11518423</v>
      </c>
      <c r="E17" s="3"/>
      <c r="F17" s="3">
        <v>2200030</v>
      </c>
      <c r="G17" s="3"/>
      <c r="H17" s="3">
        <v>0</v>
      </c>
      <c r="I17" s="3"/>
      <c r="J17" s="3">
        <f>F17-H17</f>
        <v>2200030</v>
      </c>
      <c r="K17" s="3"/>
      <c r="L17" s="3">
        <f>N17-J17-D17</f>
        <v>203719</v>
      </c>
      <c r="M17" s="3"/>
      <c r="N17" s="3">
        <v>13922172</v>
      </c>
      <c r="O17" s="3"/>
      <c r="P17" s="3">
        <v>0</v>
      </c>
    </row>
    <row r="18" spans="1:16" x14ac:dyDescent="0.3">
      <c r="A18" s="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3">
      <c r="A19" s="2">
        <v>44805</v>
      </c>
      <c r="D19" s="3">
        <f>N21</f>
        <v>4659479</v>
      </c>
      <c r="E19" s="3"/>
      <c r="F19" s="3">
        <f>4725019+2750027</f>
        <v>7475046</v>
      </c>
      <c r="G19" s="3"/>
      <c r="H19" s="3">
        <v>0</v>
      </c>
      <c r="I19" s="3"/>
      <c r="J19" s="3">
        <f>F19-H19</f>
        <v>7475046</v>
      </c>
      <c r="K19" s="3"/>
      <c r="L19" s="3">
        <f>N19-J19-D19</f>
        <v>-616102</v>
      </c>
      <c r="M19" s="3"/>
      <c r="N19" s="3">
        <v>11518423</v>
      </c>
      <c r="O19" s="3"/>
      <c r="P19" s="3">
        <v>0</v>
      </c>
    </row>
    <row r="20" spans="1:16" x14ac:dyDescent="0.3">
      <c r="A20" s="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3">
      <c r="A21" s="2">
        <v>44713</v>
      </c>
      <c r="D21" s="3">
        <f>N23</f>
        <v>4247713.2</v>
      </c>
      <c r="E21" s="3"/>
      <c r="F21" s="3">
        <v>0</v>
      </c>
      <c r="G21" s="3"/>
      <c r="H21" s="3">
        <v>0</v>
      </c>
      <c r="I21" s="3"/>
      <c r="J21" s="3">
        <f>F21-H21</f>
        <v>0</v>
      </c>
      <c r="K21" s="3"/>
      <c r="L21" s="3">
        <f>N21-J21-D21</f>
        <v>411765.79999999981</v>
      </c>
      <c r="M21" s="3"/>
      <c r="N21" s="3">
        <v>4659479</v>
      </c>
      <c r="O21" s="3"/>
      <c r="P21" s="3">
        <v>0</v>
      </c>
    </row>
    <row r="22" spans="1:16" x14ac:dyDescent="0.3">
      <c r="A22" s="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2">
        <v>44621</v>
      </c>
      <c r="D23" s="3">
        <f>N25</f>
        <v>4651246</v>
      </c>
      <c r="E23" s="3"/>
      <c r="F23" s="3">
        <v>0</v>
      </c>
      <c r="G23" s="3"/>
      <c r="H23" s="3">
        <v>0</v>
      </c>
      <c r="I23" s="3"/>
      <c r="J23" s="3">
        <v>0</v>
      </c>
      <c r="K23" s="3"/>
      <c r="L23" s="3">
        <f>N23-J23-D23</f>
        <v>-403532.79999999981</v>
      </c>
      <c r="M23" s="3"/>
      <c r="N23" s="3">
        <v>4247713.2</v>
      </c>
      <c r="O23" s="3"/>
      <c r="P23" s="3">
        <v>0</v>
      </c>
    </row>
    <row r="24" spans="1:16" x14ac:dyDescent="0.3"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2">
        <v>44531</v>
      </c>
      <c r="D25" s="3">
        <f>N27</f>
        <v>2780249</v>
      </c>
      <c r="E25" s="3"/>
      <c r="F25" s="3">
        <v>0</v>
      </c>
      <c r="G25" s="3"/>
      <c r="H25" s="3">
        <v>0</v>
      </c>
      <c r="I25" s="3"/>
      <c r="J25" s="3">
        <f>F25-H25</f>
        <v>0</v>
      </c>
      <c r="K25" s="3"/>
      <c r="L25" s="3">
        <f>N25-J25-D25</f>
        <v>1870997</v>
      </c>
      <c r="M25" s="3"/>
      <c r="N25" s="3">
        <v>4651246</v>
      </c>
      <c r="O25" s="3"/>
      <c r="P25" s="3">
        <v>0</v>
      </c>
    </row>
    <row r="26" spans="1:16" x14ac:dyDescent="0.3">
      <c r="O26" s="1"/>
    </row>
    <row r="27" spans="1:16" x14ac:dyDescent="0.3">
      <c r="A27" s="2">
        <v>44440</v>
      </c>
      <c r="D27" s="3">
        <f>N29</f>
        <v>0</v>
      </c>
      <c r="E27" s="3"/>
      <c r="F27" s="24">
        <v>0</v>
      </c>
      <c r="G27" s="3"/>
      <c r="H27" s="3">
        <v>0</v>
      </c>
      <c r="I27" s="3"/>
      <c r="J27" s="24">
        <f>F27-H27</f>
        <v>0</v>
      </c>
      <c r="K27" s="3"/>
      <c r="L27" s="3">
        <f>N27-J27-D27</f>
        <v>2780249</v>
      </c>
      <c r="M27" s="3"/>
      <c r="N27" s="24">
        <v>2780249</v>
      </c>
      <c r="O27" s="25"/>
      <c r="P27" s="3">
        <v>0</v>
      </c>
    </row>
    <row r="29" spans="1:16" x14ac:dyDescent="0.3">
      <c r="A29" s="2">
        <v>44348</v>
      </c>
      <c r="D29" s="3">
        <f>N31</f>
        <v>0</v>
      </c>
      <c r="F29">
        <v>0</v>
      </c>
      <c r="H29" s="3">
        <v>0</v>
      </c>
      <c r="J29" s="3">
        <f>F29-H29</f>
        <v>0</v>
      </c>
      <c r="K29" s="3"/>
      <c r="L29" s="3">
        <f>N29-J29-D29</f>
        <v>0</v>
      </c>
      <c r="N29" s="3">
        <v>0</v>
      </c>
      <c r="P29" s="3"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2:R154"/>
  <sheetViews>
    <sheetView workbookViewId="0">
      <selection activeCell="K11" sqref="K11"/>
    </sheetView>
  </sheetViews>
  <sheetFormatPr defaultRowHeight="14.4" x14ac:dyDescent="0.3"/>
  <cols>
    <col min="1" max="1" width="11.44140625" customWidth="1"/>
    <col min="2" max="2" width="9.6640625" bestFit="1" customWidth="1"/>
    <col min="5" max="5" width="13.88671875" bestFit="1" customWidth="1"/>
    <col min="7" max="7" width="11.6640625" bestFit="1" customWidth="1"/>
    <col min="9" max="9" width="11.33203125" bestFit="1" customWidth="1"/>
    <col min="11" max="11" width="10.109375" bestFit="1" customWidth="1"/>
    <col min="13" max="13" width="10.5546875" bestFit="1" customWidth="1"/>
    <col min="15" max="15" width="14.33203125" bestFit="1" customWidth="1"/>
    <col min="17" max="17" width="12.44140625" customWidth="1"/>
  </cols>
  <sheetData>
    <row r="2" spans="1:17" x14ac:dyDescent="0.3">
      <c r="A2" t="s">
        <v>17</v>
      </c>
    </row>
    <row r="3" spans="1:17" x14ac:dyDescent="0.3">
      <c r="N3" s="9"/>
    </row>
    <row r="4" spans="1:17" x14ac:dyDescent="0.3">
      <c r="A4" t="s">
        <v>20</v>
      </c>
      <c r="C4" t="s">
        <v>21</v>
      </c>
    </row>
    <row r="5" spans="1:17" ht="27.75" customHeight="1" x14ac:dyDescent="0.3">
      <c r="E5" t="s">
        <v>0</v>
      </c>
      <c r="G5" t="s">
        <v>1</v>
      </c>
      <c r="I5" t="s">
        <v>2</v>
      </c>
      <c r="K5" t="s">
        <v>3</v>
      </c>
      <c r="M5" t="s">
        <v>4</v>
      </c>
      <c r="O5" t="s">
        <v>0</v>
      </c>
      <c r="P5" s="1"/>
      <c r="Q5" s="7" t="s">
        <v>16</v>
      </c>
    </row>
    <row r="6" spans="1:17" x14ac:dyDescent="0.3">
      <c r="E6" t="s">
        <v>26</v>
      </c>
      <c r="G6" t="s">
        <v>26</v>
      </c>
      <c r="I6" t="s">
        <v>26</v>
      </c>
      <c r="K6" t="s">
        <v>26</v>
      </c>
      <c r="M6" t="s">
        <v>26</v>
      </c>
      <c r="O6" t="s">
        <v>26</v>
      </c>
      <c r="Q6" t="s">
        <v>26</v>
      </c>
    </row>
    <row r="7" spans="1:17" x14ac:dyDescent="0.3">
      <c r="B7" s="2">
        <v>45352</v>
      </c>
      <c r="E7" s="31">
        <f>O9</f>
        <v>37954076.359999999</v>
      </c>
      <c r="G7" s="31">
        <v>127995.27</v>
      </c>
      <c r="H7" s="31"/>
      <c r="I7" s="31">
        <v>127995.27</v>
      </c>
      <c r="K7" s="3">
        <v>0</v>
      </c>
      <c r="L7" s="3"/>
      <c r="M7" s="3">
        <f>O7-E7-K7</f>
        <v>-114892.46999999881</v>
      </c>
      <c r="O7" s="27">
        <v>37839183.890000001</v>
      </c>
    </row>
    <row r="9" spans="1:17" x14ac:dyDescent="0.3">
      <c r="B9" s="2">
        <v>45261</v>
      </c>
      <c r="E9" s="3">
        <f>O11</f>
        <v>38677830.170000002</v>
      </c>
      <c r="F9" s="3"/>
      <c r="G9" s="3">
        <v>0</v>
      </c>
      <c r="H9" s="3"/>
      <c r="I9" s="3">
        <v>0</v>
      </c>
      <c r="J9" s="3"/>
      <c r="K9" s="3">
        <v>0</v>
      </c>
      <c r="L9" s="3"/>
      <c r="M9" s="3">
        <f>O9-E9-K9</f>
        <v>-723753.81000000238</v>
      </c>
      <c r="O9" s="27">
        <v>37954076.359999999</v>
      </c>
      <c r="Q9">
        <v>0</v>
      </c>
    </row>
    <row r="11" spans="1:17" x14ac:dyDescent="0.3">
      <c r="B11" s="2">
        <v>45170</v>
      </c>
      <c r="E11" s="3">
        <f>O13</f>
        <v>38677830.170000002</v>
      </c>
      <c r="F11" s="3"/>
      <c r="G11" s="3">
        <v>0</v>
      </c>
      <c r="H11" s="3"/>
      <c r="I11" s="3">
        <v>0</v>
      </c>
      <c r="J11" s="3"/>
      <c r="K11" s="3">
        <v>0</v>
      </c>
      <c r="L11" s="3"/>
      <c r="M11" s="3">
        <f>O11-E11-K11</f>
        <v>0</v>
      </c>
      <c r="N11" s="3"/>
      <c r="O11" s="3">
        <v>38677830.170000002</v>
      </c>
      <c r="Q11">
        <v>0</v>
      </c>
    </row>
    <row r="12" spans="1:17" x14ac:dyDescent="0.3"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7" x14ac:dyDescent="0.3">
      <c r="B13" s="2">
        <v>45078</v>
      </c>
      <c r="E13" s="3">
        <f>O15</f>
        <v>39572546.740000002</v>
      </c>
      <c r="F13" s="3"/>
      <c r="G13" s="3">
        <v>0</v>
      </c>
      <c r="H13" s="3"/>
      <c r="I13" s="3">
        <v>0</v>
      </c>
      <c r="J13" s="3"/>
      <c r="K13" s="3">
        <v>0</v>
      </c>
      <c r="L13" s="3"/>
      <c r="M13" s="3">
        <f>O13-E13-K13</f>
        <v>-894716.5700000003</v>
      </c>
      <c r="N13" s="3"/>
      <c r="O13" s="3">
        <v>38677830.170000002</v>
      </c>
      <c r="Q13">
        <v>0</v>
      </c>
    </row>
    <row r="14" spans="1:17" x14ac:dyDescent="0.3"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7" x14ac:dyDescent="0.3">
      <c r="B15" s="2">
        <v>44986</v>
      </c>
      <c r="E15" s="3">
        <f>O17</f>
        <v>39845602.799999997</v>
      </c>
      <c r="F15" s="3"/>
      <c r="G15" s="3">
        <v>0</v>
      </c>
      <c r="H15" s="3"/>
      <c r="I15" s="3">
        <v>0</v>
      </c>
      <c r="J15" s="3"/>
      <c r="K15" s="3">
        <f>G15-I15</f>
        <v>0</v>
      </c>
      <c r="L15" s="3"/>
      <c r="M15" s="3">
        <f>O15-E15-K15</f>
        <v>-273056.05999999493</v>
      </c>
      <c r="N15" s="3"/>
      <c r="O15" s="3">
        <v>39572546.740000002</v>
      </c>
      <c r="P15" s="3"/>
      <c r="Q15" s="3">
        <v>4343.25</v>
      </c>
    </row>
    <row r="16" spans="1:17" x14ac:dyDescent="0.3">
      <c r="B16" s="2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2:17" x14ac:dyDescent="0.3">
      <c r="B17" s="2">
        <v>44896</v>
      </c>
      <c r="E17" s="3">
        <f>O19</f>
        <v>39845602.799999997</v>
      </c>
      <c r="F17" s="3"/>
      <c r="G17" s="3">
        <v>0</v>
      </c>
      <c r="H17" s="3"/>
      <c r="I17" s="3">
        <v>0</v>
      </c>
      <c r="J17" s="3"/>
      <c r="K17" s="3">
        <f>G17-I17</f>
        <v>0</v>
      </c>
      <c r="L17" s="3"/>
      <c r="M17" s="3">
        <f>O17-E17-K17</f>
        <v>0</v>
      </c>
      <c r="N17" s="3"/>
      <c r="O17" s="3">
        <v>39845602.799999997</v>
      </c>
      <c r="P17" s="3"/>
      <c r="Q17" s="3">
        <v>0</v>
      </c>
    </row>
    <row r="18" spans="2:17" x14ac:dyDescent="0.3">
      <c r="B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2:17" x14ac:dyDescent="0.3">
      <c r="B19" s="2">
        <v>44805</v>
      </c>
      <c r="E19" s="3">
        <f>O21</f>
        <v>39845602.799999997</v>
      </c>
      <c r="F19" s="3"/>
      <c r="G19" s="3">
        <v>0</v>
      </c>
      <c r="H19" s="3"/>
      <c r="I19" s="3">
        <v>0</v>
      </c>
      <c r="J19" s="3"/>
      <c r="K19" s="3">
        <f>G19-I19</f>
        <v>0</v>
      </c>
      <c r="L19" s="3"/>
      <c r="M19" s="3">
        <f>O19-E19-K19</f>
        <v>0</v>
      </c>
      <c r="N19" s="3"/>
      <c r="O19" s="3">
        <v>39845602.799999997</v>
      </c>
      <c r="P19" s="3"/>
      <c r="Q19" s="3">
        <v>0</v>
      </c>
    </row>
    <row r="20" spans="2:17" x14ac:dyDescent="0.3">
      <c r="B20" s="2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2:17" x14ac:dyDescent="0.3">
      <c r="B21" s="2">
        <v>44713</v>
      </c>
      <c r="E21" s="3">
        <f>O23</f>
        <v>40379202</v>
      </c>
      <c r="F21" s="3"/>
      <c r="G21" s="3">
        <v>0</v>
      </c>
      <c r="H21" s="3"/>
      <c r="I21" s="3">
        <v>0</v>
      </c>
      <c r="J21" s="3"/>
      <c r="K21" s="3">
        <f>G21-I21</f>
        <v>0</v>
      </c>
      <c r="L21" s="3"/>
      <c r="M21" s="3">
        <f>O21-E21-K21</f>
        <v>-533599.20000000298</v>
      </c>
      <c r="N21" s="3"/>
      <c r="O21" s="3">
        <v>39845602.799999997</v>
      </c>
      <c r="P21" s="3"/>
      <c r="Q21" s="3">
        <v>0</v>
      </c>
    </row>
    <row r="22" spans="2:17" x14ac:dyDescent="0.3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2:17" x14ac:dyDescent="0.3">
      <c r="B23" s="2">
        <v>44621</v>
      </c>
      <c r="E23" s="3">
        <f>O25</f>
        <v>39264160</v>
      </c>
      <c r="F23" s="3"/>
      <c r="G23" s="3">
        <v>0</v>
      </c>
      <c r="H23" s="3"/>
      <c r="I23" s="3">
        <v>0</v>
      </c>
      <c r="J23" s="3"/>
      <c r="K23" s="3">
        <f>G23-I23</f>
        <v>0</v>
      </c>
      <c r="L23" s="3"/>
      <c r="M23" s="3">
        <f>O23-E23-K23</f>
        <v>1115042</v>
      </c>
      <c r="N23" s="3"/>
      <c r="O23" s="3">
        <v>40379202</v>
      </c>
      <c r="P23" s="3"/>
      <c r="Q23" s="3">
        <v>0</v>
      </c>
    </row>
    <row r="25" spans="2:17" x14ac:dyDescent="0.3">
      <c r="B25" s="2">
        <v>44531</v>
      </c>
      <c r="E25" s="3">
        <f>O27</f>
        <v>37618170.659999996</v>
      </c>
      <c r="G25">
        <v>0</v>
      </c>
      <c r="I25">
        <v>0</v>
      </c>
      <c r="K25">
        <v>0</v>
      </c>
      <c r="M25" s="3">
        <f>O25-E25</f>
        <v>1645989.3400000036</v>
      </c>
      <c r="O25" s="3">
        <v>39264160</v>
      </c>
      <c r="Q25">
        <v>0</v>
      </c>
    </row>
    <row r="27" spans="2:17" x14ac:dyDescent="0.3">
      <c r="B27" s="2">
        <v>44440</v>
      </c>
      <c r="E27" s="3">
        <f>O29</f>
        <v>36924860</v>
      </c>
      <c r="G27">
        <v>0</v>
      </c>
      <c r="I27">
        <v>0</v>
      </c>
      <c r="K27">
        <v>0</v>
      </c>
      <c r="M27" s="3">
        <f>O27-E27</f>
        <v>693310.65999999642</v>
      </c>
      <c r="O27" s="3">
        <v>37618170.659999996</v>
      </c>
      <c r="Q27">
        <v>0</v>
      </c>
    </row>
    <row r="29" spans="2:17" x14ac:dyDescent="0.3">
      <c r="B29" s="2">
        <v>44348</v>
      </c>
      <c r="E29" s="3">
        <f>O31</f>
        <v>35538582</v>
      </c>
      <c r="G29">
        <v>0</v>
      </c>
      <c r="I29">
        <v>0</v>
      </c>
      <c r="K29" s="3">
        <f>G29-I29</f>
        <v>0</v>
      </c>
      <c r="M29" s="3">
        <f>O29-K29-E29</f>
        <v>1386278</v>
      </c>
      <c r="O29" s="3">
        <v>36924860</v>
      </c>
      <c r="Q29">
        <v>0</v>
      </c>
    </row>
    <row r="31" spans="2:17" x14ac:dyDescent="0.3">
      <c r="B31" s="2">
        <v>44256</v>
      </c>
      <c r="E31" s="3">
        <f>O33</f>
        <v>35395655</v>
      </c>
      <c r="G31">
        <v>0</v>
      </c>
      <c r="I31">
        <v>0</v>
      </c>
      <c r="K31" s="3">
        <f>G31-I31</f>
        <v>0</v>
      </c>
      <c r="M31" s="3">
        <f>O31-K31-E31</f>
        <v>142927</v>
      </c>
      <c r="O31" s="3">
        <v>35538582</v>
      </c>
      <c r="Q31">
        <v>0</v>
      </c>
    </row>
    <row r="33" spans="1:18" x14ac:dyDescent="0.3">
      <c r="B33" s="2">
        <v>44166</v>
      </c>
      <c r="E33" s="3">
        <f>O35</f>
        <v>33728682</v>
      </c>
      <c r="G33">
        <v>0</v>
      </c>
      <c r="I33">
        <v>0</v>
      </c>
      <c r="K33" s="3">
        <f>G33-I33</f>
        <v>0</v>
      </c>
      <c r="M33" s="3">
        <f>O33-K33-E33</f>
        <v>1666973</v>
      </c>
      <c r="O33" s="3">
        <v>35395655</v>
      </c>
      <c r="Q33">
        <v>0</v>
      </c>
    </row>
    <row r="35" spans="1:18" x14ac:dyDescent="0.3">
      <c r="B35" s="2">
        <v>44075</v>
      </c>
      <c r="E35" s="3">
        <f>O37</f>
        <v>32842221</v>
      </c>
      <c r="G35">
        <v>0</v>
      </c>
      <c r="I35">
        <v>0</v>
      </c>
      <c r="K35" s="3">
        <f>G35-I35</f>
        <v>0</v>
      </c>
      <c r="L35" s="3"/>
      <c r="M35" s="3">
        <f>O35-K35-E35</f>
        <v>886461</v>
      </c>
      <c r="O35" s="3">
        <v>33728682</v>
      </c>
      <c r="Q35">
        <v>0</v>
      </c>
    </row>
    <row r="36" spans="1:18" x14ac:dyDescent="0.3"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x14ac:dyDescent="0.3">
      <c r="B37" s="2">
        <v>43983</v>
      </c>
      <c r="E37" s="3">
        <f>O39</f>
        <v>33140976</v>
      </c>
      <c r="F37" s="3"/>
      <c r="G37" s="3"/>
      <c r="H37" s="3"/>
      <c r="I37" s="3"/>
      <c r="J37" s="3"/>
      <c r="K37" s="3">
        <f>G37-I37</f>
        <v>0</v>
      </c>
      <c r="L37" s="3"/>
      <c r="M37" s="3">
        <f>O37-K37-E37</f>
        <v>-298755</v>
      </c>
      <c r="N37" s="3"/>
      <c r="O37" s="3">
        <v>32842221</v>
      </c>
      <c r="P37" s="3"/>
      <c r="Q37" s="3">
        <v>0</v>
      </c>
      <c r="R37" s="3"/>
    </row>
    <row r="38" spans="1:18" x14ac:dyDescent="0.3"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x14ac:dyDescent="0.3">
      <c r="B39" s="2">
        <v>43891</v>
      </c>
      <c r="E39" s="3">
        <f>O41</f>
        <v>33140976</v>
      </c>
      <c r="F39" s="3"/>
      <c r="G39" s="3">
        <v>292831</v>
      </c>
      <c r="H39" s="3"/>
      <c r="I39" s="3">
        <v>292831</v>
      </c>
      <c r="J39" s="3"/>
      <c r="K39" s="3">
        <f>G39-I39</f>
        <v>0</v>
      </c>
      <c r="L39" s="3"/>
      <c r="M39" s="3">
        <f>O39-K39-E39</f>
        <v>0</v>
      </c>
      <c r="N39" s="3"/>
      <c r="O39" s="3">
        <v>33140976</v>
      </c>
      <c r="P39" s="3"/>
      <c r="Q39" s="3">
        <v>0</v>
      </c>
      <c r="R39" s="3"/>
    </row>
    <row r="40" spans="1:18" x14ac:dyDescent="0.3"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3">
      <c r="B41" s="2">
        <v>43800</v>
      </c>
      <c r="E41" s="3">
        <f>O43</f>
        <v>15934433</v>
      </c>
      <c r="F41" s="3"/>
      <c r="G41" s="3">
        <v>16000000</v>
      </c>
      <c r="H41" s="3"/>
      <c r="I41" s="3"/>
      <c r="J41" s="3"/>
      <c r="K41" s="3">
        <f>G41-I41</f>
        <v>16000000</v>
      </c>
      <c r="L41" s="3"/>
      <c r="M41" s="3">
        <f>O41-K41-E41</f>
        <v>1206543</v>
      </c>
      <c r="N41" s="3"/>
      <c r="O41" s="3">
        <v>33140976</v>
      </c>
      <c r="P41" s="3"/>
      <c r="Q41" s="3">
        <v>0</v>
      </c>
      <c r="R41" s="3"/>
    </row>
    <row r="42" spans="1:18" x14ac:dyDescent="0.3"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3">
      <c r="A43" s="6"/>
      <c r="B43" s="6">
        <v>43738</v>
      </c>
      <c r="C43" t="s">
        <v>15</v>
      </c>
      <c r="E43" s="3">
        <v>0</v>
      </c>
      <c r="F43" s="3"/>
      <c r="G43" s="3">
        <v>16000000</v>
      </c>
      <c r="H43" s="3"/>
      <c r="I43" s="3"/>
      <c r="J43" s="3"/>
      <c r="K43" s="3">
        <f>G43-I43</f>
        <v>16000000</v>
      </c>
      <c r="L43" s="3"/>
      <c r="M43" s="3">
        <f>O43-K43-E43</f>
        <v>-65567</v>
      </c>
      <c r="N43" s="3"/>
      <c r="O43" s="3">
        <v>15934433</v>
      </c>
      <c r="P43" s="3"/>
      <c r="Q43" s="3">
        <v>0</v>
      </c>
      <c r="R43" s="3"/>
    </row>
    <row r="44" spans="1:18" x14ac:dyDescent="0.3"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x14ac:dyDescent="0.3"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8" x14ac:dyDescent="0.3">
      <c r="B46" s="1" t="s">
        <v>39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8" x14ac:dyDescent="0.3"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8" x14ac:dyDescent="0.3"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7:17" x14ac:dyDescent="0.3"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7:17" x14ac:dyDescent="0.3"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7:17" x14ac:dyDescent="0.3"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154" spans="2:2" x14ac:dyDescent="0.3">
      <c r="B154" s="16">
        <v>44012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R61"/>
  <sheetViews>
    <sheetView workbookViewId="0">
      <selection activeCell="P8" sqref="P8"/>
    </sheetView>
  </sheetViews>
  <sheetFormatPr defaultRowHeight="14.4" x14ac:dyDescent="0.3"/>
  <cols>
    <col min="1" max="1" width="5.6640625" customWidth="1"/>
    <col min="2" max="2" width="12.88671875" customWidth="1"/>
    <col min="5" max="5" width="9.88671875" bestFit="1" customWidth="1"/>
    <col min="7" max="7" width="10.109375" bestFit="1" customWidth="1"/>
    <col min="11" max="11" width="10.109375" bestFit="1" customWidth="1"/>
    <col min="13" max="13" width="10.5546875" bestFit="1" customWidth="1"/>
    <col min="15" max="15" width="10.109375" bestFit="1" customWidth="1"/>
  </cols>
  <sheetData>
    <row r="1" spans="1:17" x14ac:dyDescent="0.3">
      <c r="A1" t="s">
        <v>18</v>
      </c>
    </row>
    <row r="2" spans="1:17" x14ac:dyDescent="0.3">
      <c r="M2" s="9"/>
    </row>
    <row r="4" spans="1:17" x14ac:dyDescent="0.3">
      <c r="E4" t="s">
        <v>11</v>
      </c>
      <c r="G4" t="s">
        <v>1</v>
      </c>
      <c r="I4" t="s">
        <v>2</v>
      </c>
      <c r="K4" t="s">
        <v>3</v>
      </c>
      <c r="M4" t="s">
        <v>4</v>
      </c>
      <c r="O4" t="s">
        <v>0</v>
      </c>
      <c r="P4" s="1"/>
      <c r="Q4" t="s">
        <v>5</v>
      </c>
    </row>
    <row r="5" spans="1:17" x14ac:dyDescent="0.3">
      <c r="E5" t="s">
        <v>25</v>
      </c>
      <c r="G5" t="s">
        <v>25</v>
      </c>
      <c r="I5" t="s">
        <v>25</v>
      </c>
      <c r="K5" t="s">
        <v>25</v>
      </c>
      <c r="M5" t="s">
        <v>25</v>
      </c>
      <c r="O5" t="s">
        <v>25</v>
      </c>
    </row>
    <row r="6" spans="1:17" x14ac:dyDescent="0.3">
      <c r="B6" s="2">
        <v>45352</v>
      </c>
      <c r="E6" s="3">
        <f>O8</f>
        <v>26752626</v>
      </c>
      <c r="K6" s="3">
        <f>G6-I6</f>
        <v>0</v>
      </c>
      <c r="L6" s="3"/>
      <c r="M6" s="3">
        <f>O6-K6-E6</f>
        <v>-2432497.7399999984</v>
      </c>
      <c r="O6" s="3">
        <v>24320128.260000002</v>
      </c>
    </row>
    <row r="8" spans="1:17" x14ac:dyDescent="0.3">
      <c r="B8" s="2">
        <v>45261</v>
      </c>
      <c r="E8" s="3">
        <f>O10</f>
        <v>26752626</v>
      </c>
      <c r="K8" s="3">
        <f>G8-I8</f>
        <v>0</v>
      </c>
      <c r="L8" s="3"/>
      <c r="M8" s="3">
        <f>O8-K8-E8</f>
        <v>0</v>
      </c>
      <c r="O8" s="3">
        <v>26752626</v>
      </c>
      <c r="Q8">
        <v>0</v>
      </c>
    </row>
    <row r="10" spans="1:17" x14ac:dyDescent="0.3">
      <c r="B10" s="2">
        <v>45170</v>
      </c>
      <c r="E10" s="3">
        <f>O12</f>
        <v>26752626</v>
      </c>
      <c r="K10" s="3">
        <f>G10-I10</f>
        <v>0</v>
      </c>
      <c r="L10" s="3"/>
      <c r="M10" s="3">
        <f>O10-K10-E10</f>
        <v>0</v>
      </c>
      <c r="O10" s="3">
        <v>26752626</v>
      </c>
      <c r="Q10">
        <v>0</v>
      </c>
    </row>
    <row r="11" spans="1:17" x14ac:dyDescent="0.3">
      <c r="O11" s="3"/>
    </row>
    <row r="12" spans="1:17" x14ac:dyDescent="0.3">
      <c r="B12" s="2">
        <v>45078</v>
      </c>
      <c r="E12" s="3">
        <f>O14</f>
        <v>26752626</v>
      </c>
      <c r="K12" s="3">
        <f>G12-I12</f>
        <v>0</v>
      </c>
      <c r="L12" s="3"/>
      <c r="M12" s="3">
        <f>O12-K12-E12</f>
        <v>0</v>
      </c>
      <c r="O12" s="3">
        <v>26752626</v>
      </c>
      <c r="Q12">
        <v>0</v>
      </c>
    </row>
    <row r="13" spans="1:17" x14ac:dyDescent="0.3">
      <c r="O13" s="3"/>
    </row>
    <row r="14" spans="1:17" x14ac:dyDescent="0.3">
      <c r="B14" s="2">
        <v>44986</v>
      </c>
      <c r="E14" s="3">
        <f>O16</f>
        <v>35159123.899999999</v>
      </c>
      <c r="F14" s="3"/>
      <c r="G14" s="3"/>
      <c r="H14" s="3"/>
      <c r="I14" s="3"/>
      <c r="J14" s="3"/>
      <c r="K14" s="3">
        <f>G14-I14</f>
        <v>0</v>
      </c>
      <c r="L14" s="3"/>
      <c r="M14" s="3">
        <f>O14-K14-E14</f>
        <v>-8406497.8999999985</v>
      </c>
      <c r="N14" s="3"/>
      <c r="O14" s="3">
        <v>26752626</v>
      </c>
      <c r="P14" s="3"/>
      <c r="Q14" s="3">
        <v>0</v>
      </c>
    </row>
    <row r="15" spans="1:17" x14ac:dyDescent="0.3">
      <c r="B15" s="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3">
      <c r="B16" s="2">
        <v>44896</v>
      </c>
      <c r="E16" s="3">
        <f>O18</f>
        <v>35159123.899999999</v>
      </c>
      <c r="F16" s="3"/>
      <c r="G16" s="3"/>
      <c r="H16" s="3"/>
      <c r="I16" s="3"/>
      <c r="J16" s="3"/>
      <c r="K16" s="3">
        <f>G16-I16</f>
        <v>0</v>
      </c>
      <c r="L16" s="3"/>
      <c r="M16" s="3">
        <f>O16-K16-E16</f>
        <v>0</v>
      </c>
      <c r="N16" s="3"/>
      <c r="O16" s="3">
        <v>35159123.899999999</v>
      </c>
      <c r="P16" s="3"/>
      <c r="Q16" s="3">
        <v>0</v>
      </c>
    </row>
    <row r="17" spans="2:17" x14ac:dyDescent="0.3">
      <c r="B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2:17" x14ac:dyDescent="0.3">
      <c r="B18" s="2">
        <v>44805</v>
      </c>
      <c r="E18" s="3">
        <f>O20</f>
        <v>34234000</v>
      </c>
      <c r="F18" s="3"/>
      <c r="G18" s="3"/>
      <c r="H18" s="3"/>
      <c r="I18" s="3"/>
      <c r="J18" s="3"/>
      <c r="K18" s="3">
        <f>G18-I18</f>
        <v>0</v>
      </c>
      <c r="L18" s="3"/>
      <c r="M18" s="3">
        <f>O18-K18-E18</f>
        <v>925123.89999999851</v>
      </c>
      <c r="N18" s="3"/>
      <c r="O18" s="3">
        <v>35159123.899999999</v>
      </c>
      <c r="P18" s="3"/>
      <c r="Q18" s="3">
        <v>0</v>
      </c>
    </row>
    <row r="19" spans="2:17" x14ac:dyDescent="0.3">
      <c r="B19" s="2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2:17" x14ac:dyDescent="0.3">
      <c r="B20" s="2">
        <v>44713</v>
      </c>
      <c r="E20" s="3">
        <f>O22</f>
        <v>34234461</v>
      </c>
      <c r="F20" s="3"/>
      <c r="G20" s="3"/>
      <c r="H20" s="3"/>
      <c r="I20" s="3"/>
      <c r="J20" s="3"/>
      <c r="K20" s="3">
        <f>G20-I20</f>
        <v>0</v>
      </c>
      <c r="L20" s="3"/>
      <c r="M20" s="3">
        <f>O20-K20-E20</f>
        <v>-461</v>
      </c>
      <c r="N20" s="3"/>
      <c r="O20" s="3">
        <v>34234000</v>
      </c>
      <c r="P20" s="3"/>
      <c r="Q20" s="3">
        <v>0</v>
      </c>
    </row>
    <row r="21" spans="2:17" x14ac:dyDescent="0.3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2:17" x14ac:dyDescent="0.3">
      <c r="B22" s="2">
        <v>44621</v>
      </c>
      <c r="E22" s="3">
        <f>O24</f>
        <v>32324429</v>
      </c>
      <c r="F22" s="3"/>
      <c r="G22" s="3"/>
      <c r="H22" s="3"/>
      <c r="I22" s="3"/>
      <c r="J22" s="3"/>
      <c r="K22" s="3">
        <f>G22-I22</f>
        <v>0</v>
      </c>
      <c r="L22" s="3"/>
      <c r="M22" s="3">
        <f>O22-K22-E22</f>
        <v>1910032</v>
      </c>
      <c r="N22" s="3"/>
      <c r="O22" s="3">
        <v>34234461</v>
      </c>
      <c r="P22" s="3"/>
      <c r="Q22" s="3">
        <v>0</v>
      </c>
    </row>
    <row r="24" spans="2:17" x14ac:dyDescent="0.3">
      <c r="B24" s="2">
        <v>44561</v>
      </c>
      <c r="E24" s="3">
        <f>O26</f>
        <v>32062397</v>
      </c>
      <c r="K24">
        <v>0</v>
      </c>
      <c r="M24" s="3">
        <f>O24-E24</f>
        <v>262032</v>
      </c>
      <c r="O24" s="3">
        <v>32324429</v>
      </c>
      <c r="Q24">
        <v>0</v>
      </c>
    </row>
    <row r="26" spans="2:17" x14ac:dyDescent="0.3">
      <c r="B26" s="2">
        <v>44440</v>
      </c>
      <c r="E26" s="3">
        <f>O28</f>
        <v>30757186</v>
      </c>
      <c r="K26">
        <v>0</v>
      </c>
      <c r="M26" s="3">
        <f>O26-E26</f>
        <v>1305211</v>
      </c>
      <c r="O26" s="3">
        <v>32062397</v>
      </c>
      <c r="Q26">
        <v>0</v>
      </c>
    </row>
    <row r="28" spans="2:17" x14ac:dyDescent="0.3">
      <c r="B28" s="2">
        <v>44348</v>
      </c>
      <c r="E28" s="3">
        <f>O30</f>
        <v>30035436</v>
      </c>
      <c r="K28">
        <v>0</v>
      </c>
      <c r="M28" s="3">
        <f>O28-K28-E28</f>
        <v>721750</v>
      </c>
      <c r="O28" s="3">
        <v>30757186</v>
      </c>
      <c r="Q28">
        <v>0</v>
      </c>
    </row>
    <row r="30" spans="2:17" x14ac:dyDescent="0.3">
      <c r="B30" s="2">
        <v>44256</v>
      </c>
      <c r="E30" s="3">
        <f>O32</f>
        <v>29622119</v>
      </c>
      <c r="K30">
        <v>0</v>
      </c>
      <c r="M30" s="3">
        <f>O30-K30-E30</f>
        <v>413317</v>
      </c>
      <c r="O30" s="3">
        <v>30035436</v>
      </c>
      <c r="Q30">
        <v>0</v>
      </c>
    </row>
    <row r="32" spans="2:17" x14ac:dyDescent="0.3">
      <c r="B32" s="2">
        <v>44166</v>
      </c>
      <c r="E32" s="3">
        <f>O34</f>
        <v>29242516</v>
      </c>
      <c r="K32">
        <v>0</v>
      </c>
      <c r="M32" s="3">
        <f>O32-K32-E32</f>
        <v>379603</v>
      </c>
      <c r="O32" s="3">
        <v>29622119</v>
      </c>
      <c r="Q32">
        <v>0</v>
      </c>
    </row>
    <row r="34" spans="2:17" x14ac:dyDescent="0.3">
      <c r="B34" s="2">
        <v>44075</v>
      </c>
      <c r="E34" s="3">
        <f>O36</f>
        <v>29012830</v>
      </c>
      <c r="K34" s="3">
        <f>G34-I34</f>
        <v>0</v>
      </c>
      <c r="L34" s="3"/>
      <c r="M34" s="3">
        <f>O34-K34-E34</f>
        <v>229686</v>
      </c>
      <c r="O34" s="3">
        <v>29242516</v>
      </c>
      <c r="Q34">
        <v>0</v>
      </c>
    </row>
    <row r="36" spans="2:17" x14ac:dyDescent="0.3">
      <c r="B36" s="2">
        <v>43983</v>
      </c>
      <c r="E36" s="3">
        <f>O38</f>
        <v>28932830</v>
      </c>
      <c r="F36" s="3"/>
      <c r="G36" s="3"/>
      <c r="H36" s="3"/>
      <c r="I36" s="3"/>
      <c r="J36" s="3"/>
      <c r="K36" s="3">
        <f>G36-I36</f>
        <v>0</v>
      </c>
      <c r="L36" s="3"/>
      <c r="M36" s="3">
        <f>O36-K36-E36</f>
        <v>80000</v>
      </c>
      <c r="N36" s="3"/>
      <c r="O36" s="3">
        <v>29012830</v>
      </c>
      <c r="P36" s="3"/>
      <c r="Q36">
        <v>0</v>
      </c>
    </row>
    <row r="37" spans="2:17" x14ac:dyDescent="0.3"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2:17" x14ac:dyDescent="0.3">
      <c r="B38" s="2">
        <v>43891</v>
      </c>
      <c r="E38" s="3">
        <f>O40</f>
        <v>28471477</v>
      </c>
      <c r="F38" s="3"/>
      <c r="G38" s="3"/>
      <c r="H38" s="3"/>
      <c r="I38" s="3"/>
      <c r="J38" s="3"/>
      <c r="K38" s="3">
        <f>G38-I38</f>
        <v>0</v>
      </c>
      <c r="L38" s="3"/>
      <c r="M38" s="3">
        <f>O38-K38-E38</f>
        <v>461353</v>
      </c>
      <c r="N38" s="3"/>
      <c r="O38" s="3">
        <v>28932830</v>
      </c>
      <c r="P38" s="3"/>
      <c r="Q38">
        <v>0</v>
      </c>
    </row>
    <row r="39" spans="2:17" x14ac:dyDescent="0.3"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2:17" x14ac:dyDescent="0.3">
      <c r="B40" s="2">
        <v>43800</v>
      </c>
      <c r="E40" s="3">
        <f>O42</f>
        <v>28025000</v>
      </c>
      <c r="F40" s="3"/>
      <c r="G40" s="3"/>
      <c r="H40" s="3"/>
      <c r="I40" s="3"/>
      <c r="J40" s="3"/>
      <c r="K40" s="3">
        <f>G40-I40</f>
        <v>0</v>
      </c>
      <c r="L40" s="3"/>
      <c r="M40" s="3">
        <f>O40-K40-E40</f>
        <v>446477</v>
      </c>
      <c r="N40" s="3"/>
      <c r="O40" s="3">
        <v>28471477</v>
      </c>
      <c r="P40" s="3"/>
      <c r="Q40">
        <v>0</v>
      </c>
    </row>
    <row r="41" spans="2:17" x14ac:dyDescent="0.3"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7" x14ac:dyDescent="0.3">
      <c r="B42" s="2">
        <v>43709</v>
      </c>
      <c r="E42" s="3">
        <f>O44</f>
        <v>27705000</v>
      </c>
      <c r="F42" s="3"/>
      <c r="G42" s="3"/>
      <c r="H42" s="3"/>
      <c r="I42" s="3"/>
      <c r="J42" s="3"/>
      <c r="K42" s="3">
        <f>G42-I42</f>
        <v>0</v>
      </c>
      <c r="L42" s="3"/>
      <c r="M42" s="3">
        <f>O42-K42-E42</f>
        <v>320000</v>
      </c>
      <c r="N42" s="3"/>
      <c r="O42" s="3">
        <v>28025000</v>
      </c>
      <c r="P42" s="3"/>
      <c r="Q42">
        <v>0</v>
      </c>
    </row>
    <row r="43" spans="2:17" x14ac:dyDescent="0.3"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2:17" x14ac:dyDescent="0.3">
      <c r="B44" s="2">
        <v>43617</v>
      </c>
      <c r="E44" s="3">
        <v>0</v>
      </c>
      <c r="F44" s="3"/>
      <c r="G44" s="3">
        <v>27169338</v>
      </c>
      <c r="H44" s="3"/>
      <c r="I44" s="3">
        <v>0</v>
      </c>
      <c r="J44" s="3"/>
      <c r="K44" s="3">
        <f>G44-I44</f>
        <v>27169338</v>
      </c>
      <c r="L44" s="3"/>
      <c r="M44" s="3">
        <f>O44-K44-E44</f>
        <v>535662</v>
      </c>
      <c r="N44" s="3"/>
      <c r="O44" s="3">
        <v>27705000</v>
      </c>
      <c r="P44" s="3"/>
      <c r="Q44">
        <v>0</v>
      </c>
    </row>
    <row r="45" spans="2:17" x14ac:dyDescent="0.3">
      <c r="B45" s="2"/>
    </row>
    <row r="46" spans="2:17" x14ac:dyDescent="0.3">
      <c r="B46" s="2"/>
    </row>
    <row r="47" spans="2:17" x14ac:dyDescent="0.3">
      <c r="B47" s="2"/>
    </row>
    <row r="48" spans="2:17" x14ac:dyDescent="0.3">
      <c r="B48" s="2" t="s">
        <v>40</v>
      </c>
    </row>
    <row r="49" spans="2:18" x14ac:dyDescent="0.3">
      <c r="B49" s="2"/>
    </row>
    <row r="50" spans="2:18" x14ac:dyDescent="0.3">
      <c r="B50" s="17"/>
      <c r="C50" s="1"/>
    </row>
    <row r="51" spans="2:18" x14ac:dyDescent="0.3">
      <c r="B51" s="2"/>
    </row>
    <row r="52" spans="2:18" x14ac:dyDescent="0.3">
      <c r="B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2:18" x14ac:dyDescent="0.3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2:18" x14ac:dyDescent="0.3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2:18" x14ac:dyDescent="0.3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2:18" x14ac:dyDescent="0.3">
      <c r="B56" s="1"/>
      <c r="C56" s="1"/>
      <c r="D56" s="1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2:18" x14ac:dyDescent="0.3">
      <c r="C57" s="5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2:18" x14ac:dyDescent="0.3">
      <c r="C58" s="5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2:18" x14ac:dyDescent="0.3"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2:18" x14ac:dyDescent="0.3"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2:18" x14ac:dyDescent="0.3"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EB697-7E93-4682-AA0E-99AF88A92862}">
  <sheetPr>
    <tabColor rgb="FF92D050"/>
  </sheetPr>
  <dimension ref="B2:Q28"/>
  <sheetViews>
    <sheetView workbookViewId="0">
      <selection activeCell="Q7" sqref="Q7"/>
    </sheetView>
  </sheetViews>
  <sheetFormatPr defaultRowHeight="14.4" x14ac:dyDescent="0.3"/>
  <cols>
    <col min="4" max="4" width="9.88671875" bestFit="1" customWidth="1"/>
    <col min="5" max="5" width="11.21875" bestFit="1" customWidth="1"/>
    <col min="7" max="7" width="12.33203125" bestFit="1" customWidth="1"/>
    <col min="11" max="11" width="10.109375" bestFit="1" customWidth="1"/>
    <col min="13" max="13" width="11.6640625" customWidth="1"/>
    <col min="15" max="15" width="13.88671875" style="27" bestFit="1" customWidth="1"/>
  </cols>
  <sheetData>
    <row r="2" spans="2:17" x14ac:dyDescent="0.3">
      <c r="B2" s="1" t="s">
        <v>28</v>
      </c>
    </row>
    <row r="4" spans="2:17" x14ac:dyDescent="0.3">
      <c r="B4" t="s">
        <v>22</v>
      </c>
      <c r="D4" t="s">
        <v>29</v>
      </c>
    </row>
    <row r="5" spans="2:17" x14ac:dyDescent="0.3">
      <c r="E5" t="s">
        <v>0</v>
      </c>
      <c r="G5" s="3" t="s">
        <v>1</v>
      </c>
      <c r="H5" s="3"/>
      <c r="I5" s="3" t="s">
        <v>2</v>
      </c>
      <c r="K5" t="s">
        <v>3</v>
      </c>
      <c r="M5" t="s">
        <v>4</v>
      </c>
      <c r="O5" s="27" t="s">
        <v>0</v>
      </c>
      <c r="P5" s="1"/>
      <c r="Q5" t="s">
        <v>5</v>
      </c>
    </row>
    <row r="6" spans="2:17" x14ac:dyDescent="0.3">
      <c r="B6" s="2">
        <v>45352</v>
      </c>
      <c r="E6" s="32">
        <f>O8</f>
        <v>44529247.630000003</v>
      </c>
      <c r="G6" s="3">
        <v>1307880</v>
      </c>
      <c r="H6" s="3"/>
      <c r="I6" s="3"/>
      <c r="K6" s="3">
        <f>G6-I6</f>
        <v>1307880</v>
      </c>
      <c r="M6" s="3">
        <f>O6-K6-E6</f>
        <v>1038896.1199999973</v>
      </c>
      <c r="O6" s="27">
        <v>46876023.75</v>
      </c>
      <c r="P6" s="1"/>
      <c r="Q6">
        <v>0</v>
      </c>
    </row>
    <row r="7" spans="2:17" x14ac:dyDescent="0.3">
      <c r="G7" s="3"/>
      <c r="H7" s="3"/>
      <c r="I7" s="3"/>
      <c r="P7" s="1"/>
    </row>
    <row r="8" spans="2:17" x14ac:dyDescent="0.3">
      <c r="B8" s="2">
        <v>45261</v>
      </c>
      <c r="E8" s="3">
        <f>O10</f>
        <v>44529247.630000003</v>
      </c>
      <c r="G8" s="3">
        <v>410460</v>
      </c>
      <c r="H8" s="3"/>
      <c r="I8" s="3"/>
      <c r="K8" s="3">
        <f>G8-I8</f>
        <v>410460</v>
      </c>
      <c r="M8" s="3">
        <f>O8-K8-E8</f>
        <v>-410460</v>
      </c>
      <c r="O8" s="28">
        <v>44529247.630000003</v>
      </c>
      <c r="P8" s="1"/>
      <c r="Q8">
        <v>0</v>
      </c>
    </row>
    <row r="9" spans="2:17" x14ac:dyDescent="0.3">
      <c r="G9" s="3"/>
      <c r="H9" s="3"/>
      <c r="I9" s="3"/>
      <c r="P9" s="1"/>
    </row>
    <row r="10" spans="2:17" x14ac:dyDescent="0.3">
      <c r="B10" s="2">
        <v>45170</v>
      </c>
      <c r="E10" s="3">
        <f>O12</f>
        <v>43296921.079999998</v>
      </c>
      <c r="G10" s="3">
        <v>410460</v>
      </c>
      <c r="H10" s="3"/>
      <c r="I10" s="3"/>
      <c r="K10" s="3">
        <f>G10-I10</f>
        <v>410460</v>
      </c>
      <c r="M10" s="3">
        <f>O10-K10-E10</f>
        <v>821866.55000000447</v>
      </c>
      <c r="O10" s="28">
        <v>44529247.630000003</v>
      </c>
      <c r="P10" s="1"/>
      <c r="Q10">
        <v>0</v>
      </c>
    </row>
    <row r="11" spans="2:17" x14ac:dyDescent="0.3">
      <c r="G11" s="3"/>
      <c r="H11" s="3"/>
      <c r="I11" s="3"/>
      <c r="O11" s="28"/>
      <c r="P11" s="1"/>
    </row>
    <row r="12" spans="2:17" x14ac:dyDescent="0.3">
      <c r="B12" s="2">
        <v>45078</v>
      </c>
      <c r="E12" s="3">
        <f>O14</f>
        <v>41796921.079999998</v>
      </c>
      <c r="G12" s="3">
        <v>1951020</v>
      </c>
      <c r="H12" s="3"/>
      <c r="I12" s="3"/>
      <c r="K12" s="3">
        <f>G12-I12</f>
        <v>1951020</v>
      </c>
      <c r="M12" s="3">
        <f>O12-K12-E12</f>
        <v>-451020</v>
      </c>
      <c r="O12" s="28">
        <v>43296921.079999998</v>
      </c>
      <c r="P12" s="1"/>
      <c r="Q12">
        <v>0</v>
      </c>
    </row>
    <row r="13" spans="2:17" x14ac:dyDescent="0.3">
      <c r="G13" s="3"/>
      <c r="H13" s="3"/>
      <c r="I13" s="3"/>
      <c r="O13" s="28"/>
      <c r="P13" s="1"/>
    </row>
    <row r="14" spans="2:17" x14ac:dyDescent="0.3">
      <c r="B14" s="2">
        <v>44986</v>
      </c>
      <c r="E14" s="3">
        <f>O16</f>
        <v>40068729.969999999</v>
      </c>
      <c r="G14" s="3">
        <f>1350900+742320</f>
        <v>2093220</v>
      </c>
      <c r="H14" s="3"/>
      <c r="I14" s="3"/>
      <c r="J14" s="3"/>
      <c r="K14" s="3">
        <f>G14-I14</f>
        <v>2093220</v>
      </c>
      <c r="M14" s="3">
        <f>O14-K14-E14</f>
        <v>-365028.8900000006</v>
      </c>
      <c r="O14" s="28">
        <v>41796921.079999998</v>
      </c>
      <c r="P14" s="1"/>
      <c r="Q14">
        <v>0</v>
      </c>
    </row>
    <row r="15" spans="2:17" x14ac:dyDescent="0.3">
      <c r="B15" s="2"/>
      <c r="G15" s="3"/>
      <c r="H15" s="3"/>
      <c r="I15" s="3"/>
      <c r="J15" s="3"/>
      <c r="O15" s="28"/>
      <c r="P15" s="1"/>
    </row>
    <row r="16" spans="2:17" x14ac:dyDescent="0.3">
      <c r="B16" s="2">
        <v>44896</v>
      </c>
      <c r="E16" s="3">
        <f>O18</f>
        <v>34367686.109999999</v>
      </c>
      <c r="G16" s="3">
        <f>1760040+1221060+875220+240360</f>
        <v>4096680</v>
      </c>
      <c r="H16" s="3"/>
      <c r="I16" s="3"/>
      <c r="J16" s="3"/>
      <c r="K16" s="3">
        <f>G16-I16</f>
        <v>4096680</v>
      </c>
      <c r="M16" s="3">
        <f>O16-K16-E16</f>
        <v>1604363.8599999994</v>
      </c>
      <c r="O16" s="28">
        <v>40068729.969999999</v>
      </c>
      <c r="P16" s="1"/>
      <c r="Q16">
        <v>0</v>
      </c>
    </row>
    <row r="17" spans="2:17" x14ac:dyDescent="0.3">
      <c r="B17" s="2"/>
      <c r="G17" s="3"/>
      <c r="H17" s="3"/>
      <c r="I17" s="3"/>
      <c r="J17" s="3"/>
      <c r="O17" s="28"/>
      <c r="P17" s="1"/>
    </row>
    <row r="18" spans="2:17" x14ac:dyDescent="0.3">
      <c r="B18" s="2">
        <v>44805</v>
      </c>
      <c r="E18" s="3">
        <f>O20</f>
        <v>27918691</v>
      </c>
      <c r="G18" s="3">
        <f>1664520+1777980+2280480+1310820</f>
        <v>7033800</v>
      </c>
      <c r="H18" s="3"/>
      <c r="I18" s="3"/>
      <c r="J18" s="3"/>
      <c r="K18" s="3">
        <f>G18-I18</f>
        <v>7033800</v>
      </c>
      <c r="M18" s="3">
        <f>O18-K18-E18</f>
        <v>-584804.8900000006</v>
      </c>
      <c r="O18" s="28">
        <v>34367686.109999999</v>
      </c>
      <c r="P18" s="1"/>
      <c r="Q18">
        <v>0</v>
      </c>
    </row>
    <row r="19" spans="2:17" x14ac:dyDescent="0.3">
      <c r="B19" s="2"/>
      <c r="G19" s="3"/>
      <c r="H19" s="3"/>
      <c r="I19" s="3"/>
      <c r="J19" s="3"/>
      <c r="O19" s="28"/>
      <c r="P19" s="1"/>
    </row>
    <row r="20" spans="2:17" x14ac:dyDescent="0.3">
      <c r="B20" s="2">
        <v>44713</v>
      </c>
      <c r="D20" s="3"/>
      <c r="E20" s="3">
        <f>O22</f>
        <v>24413971</v>
      </c>
      <c r="G20" s="3">
        <f>930960+2573760</f>
        <v>3504720</v>
      </c>
      <c r="H20" s="3"/>
      <c r="I20" s="3">
        <v>3796942</v>
      </c>
      <c r="J20" s="3"/>
      <c r="K20" s="3">
        <f>G20-I20</f>
        <v>-292222</v>
      </c>
      <c r="M20" s="3">
        <f>O20-K20-E20</f>
        <v>3796942</v>
      </c>
      <c r="O20" s="28">
        <v>27918691</v>
      </c>
      <c r="P20" s="1"/>
      <c r="Q20">
        <v>0</v>
      </c>
    </row>
    <row r="21" spans="2:17" x14ac:dyDescent="0.3">
      <c r="G21" s="3"/>
      <c r="H21" s="3"/>
      <c r="I21" s="3"/>
      <c r="J21" s="3"/>
      <c r="O21" s="28"/>
      <c r="P21" s="1"/>
    </row>
    <row r="22" spans="2:17" x14ac:dyDescent="0.3">
      <c r="B22" s="2">
        <v>44621</v>
      </c>
      <c r="E22" s="3">
        <f>O24</f>
        <v>19099591</v>
      </c>
      <c r="G22" s="3">
        <f>936180+1305540+3072660</f>
        <v>5314380</v>
      </c>
      <c r="H22" s="3"/>
      <c r="I22" s="3"/>
      <c r="J22" s="3"/>
      <c r="K22" s="3">
        <f>G22-I22</f>
        <v>5314380</v>
      </c>
      <c r="M22" s="3">
        <f>O22-K22-E22</f>
        <v>0</v>
      </c>
      <c r="O22" s="28">
        <v>24413971</v>
      </c>
      <c r="Q22">
        <v>0</v>
      </c>
    </row>
    <row r="23" spans="2:17" x14ac:dyDescent="0.3">
      <c r="O23" s="28"/>
    </row>
    <row r="24" spans="2:17" x14ac:dyDescent="0.3">
      <c r="B24" s="2">
        <v>44531</v>
      </c>
      <c r="E24" s="3">
        <f>O26</f>
        <v>18941760</v>
      </c>
      <c r="G24" s="3">
        <f>1003200+1694640+7013880</f>
        <v>9711720</v>
      </c>
      <c r="I24" s="3">
        <v>9553889</v>
      </c>
      <c r="K24" s="3">
        <f>G24-I24</f>
        <v>157831</v>
      </c>
      <c r="M24" s="3">
        <f>O24-K24-E24</f>
        <v>0</v>
      </c>
      <c r="O24" s="28">
        <v>19099591</v>
      </c>
      <c r="Q24">
        <v>0</v>
      </c>
    </row>
    <row r="25" spans="2:17" x14ac:dyDescent="0.3">
      <c r="O25" s="28"/>
    </row>
    <row r="26" spans="2:17" x14ac:dyDescent="0.3">
      <c r="B26" s="2">
        <v>44440</v>
      </c>
      <c r="E26" s="3">
        <f>O28</f>
        <v>8277840</v>
      </c>
      <c r="G26" s="3">
        <f>9361020+1302900</f>
        <v>10663920</v>
      </c>
      <c r="I26">
        <v>0</v>
      </c>
      <c r="K26" s="3">
        <f>G26</f>
        <v>10663920</v>
      </c>
      <c r="M26" s="3">
        <f>O26-K26-E26</f>
        <v>0</v>
      </c>
      <c r="O26" s="28">
        <v>18941760</v>
      </c>
      <c r="Q26">
        <v>0</v>
      </c>
    </row>
    <row r="27" spans="2:17" x14ac:dyDescent="0.3">
      <c r="O27" s="28"/>
    </row>
    <row r="28" spans="2:17" x14ac:dyDescent="0.3">
      <c r="B28" s="2">
        <v>44348</v>
      </c>
      <c r="E28" s="3">
        <f>O30</f>
        <v>0</v>
      </c>
      <c r="G28" s="3">
        <f>4310280+3967560</f>
        <v>8277840</v>
      </c>
      <c r="I28" s="3">
        <v>0</v>
      </c>
      <c r="K28" s="3">
        <f>G28-I28</f>
        <v>8277840</v>
      </c>
      <c r="L28" s="3"/>
      <c r="M28" s="3">
        <f>O28-K28-E28</f>
        <v>0</v>
      </c>
      <c r="O28" s="28">
        <v>8277840</v>
      </c>
      <c r="Q28" s="3"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4246C10B9ECA41A549E93A8DE7FA69" ma:contentTypeVersion="14" ma:contentTypeDescription="Create a new document." ma:contentTypeScope="" ma:versionID="bc449e8df27d0b3389b19cd70b4852b5">
  <xsd:schema xmlns:xsd="http://www.w3.org/2001/XMLSchema" xmlns:xs="http://www.w3.org/2001/XMLSchema" xmlns:p="http://schemas.microsoft.com/office/2006/metadata/properties" xmlns:ns3="62636369-b1f7-43ea-b04e-37d27c9f4892" xmlns:ns4="415b2d80-5b80-48c0-b158-441cc56e005c" targetNamespace="http://schemas.microsoft.com/office/2006/metadata/properties" ma:root="true" ma:fieldsID="fccea04aa3a561e91d99399782ce6eee" ns3:_="" ns4:_="">
    <xsd:import namespace="62636369-b1f7-43ea-b04e-37d27c9f4892"/>
    <xsd:import namespace="415b2d80-5b80-48c0-b158-441cc56e005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36369-b1f7-43ea-b04e-37d27c9f48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5b2d80-5b80-48c0-b158-441cc56e00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F9764C-31F6-4094-9856-C69722862F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7C568-EA8E-491C-A653-3495B4CE68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636369-b1f7-43ea-b04e-37d27c9f4892"/>
    <ds:schemaRef ds:uri="415b2d80-5b80-48c0-b158-441cc56e00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9EDD91-DEEC-4F7D-AA71-EAB0CAF1662B}">
  <ds:schemaRefs>
    <ds:schemaRef ds:uri="http://schemas.microsoft.com/office/2006/documentManagement/types"/>
    <ds:schemaRef ds:uri="http://schemas.openxmlformats.org/package/2006/metadata/core-properties"/>
    <ds:schemaRef ds:uri="415b2d80-5b80-48c0-b158-441cc56e005c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62636369-b1f7-43ea-b04e-37d27c9f4892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cdf8477-5183-4317-8e8b-f69ff0053fb7}" enabled="1" method="Standard" siteId="{1ba468b9-1414-4675-be4f-53c478ad47b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Introduction</vt:lpstr>
      <vt:lpstr>IFM</vt:lpstr>
      <vt:lpstr>Clareant Alcentra EDL</vt:lpstr>
      <vt:lpstr>IIFIG Insight</vt:lpstr>
      <vt:lpstr>Adam Street</vt:lpstr>
      <vt:lpstr>Adams Street Secondaries</vt:lpstr>
      <vt:lpstr>CBRE</vt:lpstr>
      <vt:lpstr>Aberdeen Standard</vt:lpstr>
      <vt:lpstr>LCIV Private Debt</vt:lpstr>
      <vt:lpstr>LCIV Renewables Infrastructure</vt:lpstr>
      <vt:lpstr>Fiera Real Estate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Bruce, George</dc:creator>
  <cp:lastModifiedBy>McPhail, Adam (LBB)</cp:lastModifiedBy>
  <dcterms:created xsi:type="dcterms:W3CDTF">2019-09-03T10:11:27Z</dcterms:created>
  <dcterms:modified xsi:type="dcterms:W3CDTF">2024-05-30T11:20:13Z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0x010100144246C10B9ECA41A549E93A8DE7FA69</vt:lpwstr>
  </property>
</Properties>
</file>